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zymonkajma/Downloads/"/>
    </mc:Choice>
  </mc:AlternateContent>
  <xr:revisionPtr revIDLastSave="0" documentId="8_{976E54BA-1FD4-2B47-832E-3422436BC069}" xr6:coauthVersionLast="43" xr6:coauthVersionMax="43" xr10:uidLastSave="{00000000-0000-0000-0000-000000000000}"/>
  <bookViews>
    <workbookView xWindow="0" yWindow="460" windowWidth="29560" windowHeight="22440" activeTab="5" xr2:uid="{00000000-000D-0000-FFFF-FFFF00000000}"/>
  </bookViews>
  <sheets>
    <sheet name="Parki technologiczne" sheetId="1" r:id="rId1"/>
    <sheet name="PT regiony" sheetId="4" r:id="rId2"/>
    <sheet name="Inkubatory technologii" sheetId="3" r:id="rId3"/>
    <sheet name="IT regiony" sheetId="5" r:id="rId4"/>
    <sheet name="PT+IT" sheetId="7" r:id="rId5"/>
    <sheet name="PT+IT regiony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0" i="8" l="1"/>
  <c r="T3" i="8"/>
  <c r="T4" i="8"/>
  <c r="T5" i="8"/>
  <c r="T6" i="8"/>
  <c r="T7" i="8"/>
  <c r="T8" i="8"/>
  <c r="T9" i="8"/>
  <c r="T10" i="8"/>
  <c r="T11" i="8"/>
  <c r="T12" i="8"/>
  <c r="T13" i="8"/>
  <c r="T14" i="8"/>
  <c r="T15" i="8"/>
  <c r="T16" i="8"/>
  <c r="T17" i="8"/>
  <c r="T2" i="8"/>
  <c r="S4" i="5"/>
  <c r="R3" i="5"/>
  <c r="F4" i="8"/>
  <c r="I4" i="8" s="1"/>
  <c r="E3" i="8"/>
  <c r="D2" i="8"/>
  <c r="F17" i="8"/>
  <c r="I17" i="8" s="1"/>
  <c r="E17" i="8"/>
  <c r="H17" i="8" s="1"/>
  <c r="D17" i="8"/>
  <c r="G17" i="8" s="1"/>
  <c r="F16" i="8"/>
  <c r="I16" i="8" s="1"/>
  <c r="E16" i="8"/>
  <c r="H16" i="8" s="1"/>
  <c r="D16" i="8"/>
  <c r="G16" i="8" s="1"/>
  <c r="F15" i="8"/>
  <c r="I15" i="8" s="1"/>
  <c r="E15" i="8"/>
  <c r="H15" i="8" s="1"/>
  <c r="D15" i="8"/>
  <c r="G15" i="8" s="1"/>
  <c r="F14" i="8"/>
  <c r="I14" i="8" s="1"/>
  <c r="E14" i="8"/>
  <c r="H14" i="8" s="1"/>
  <c r="D14" i="8"/>
  <c r="G14" i="8" s="1"/>
  <c r="F13" i="8"/>
  <c r="I13" i="8" s="1"/>
  <c r="E13" i="8"/>
  <c r="H13" i="8" s="1"/>
  <c r="D13" i="8"/>
  <c r="G13" i="8" s="1"/>
  <c r="F12" i="8"/>
  <c r="I12" i="8" s="1"/>
  <c r="E12" i="8"/>
  <c r="H12" i="8" s="1"/>
  <c r="D12" i="8"/>
  <c r="G12" i="8" s="1"/>
  <c r="F11" i="8"/>
  <c r="I11" i="8" s="1"/>
  <c r="E11" i="8"/>
  <c r="H11" i="8" s="1"/>
  <c r="D11" i="8"/>
  <c r="G11" i="8" s="1"/>
  <c r="F10" i="8"/>
  <c r="I10" i="8" s="1"/>
  <c r="E10" i="8"/>
  <c r="H10" i="8" s="1"/>
  <c r="D10" i="8"/>
  <c r="G10" i="8" s="1"/>
  <c r="F9" i="8"/>
  <c r="I9" i="8" s="1"/>
  <c r="E9" i="8"/>
  <c r="H9" i="8" s="1"/>
  <c r="D9" i="8"/>
  <c r="G9" i="8" s="1"/>
  <c r="F8" i="8"/>
  <c r="I8" i="8" s="1"/>
  <c r="E8" i="8"/>
  <c r="H8" i="8" s="1"/>
  <c r="D8" i="8"/>
  <c r="G8" i="8" s="1"/>
  <c r="F7" i="8"/>
  <c r="I7" i="8" s="1"/>
  <c r="E7" i="8"/>
  <c r="H7" i="8" s="1"/>
  <c r="D7" i="8"/>
  <c r="G7" i="8" s="1"/>
  <c r="F6" i="8"/>
  <c r="I6" i="8" s="1"/>
  <c r="E6" i="8"/>
  <c r="H6" i="8" s="1"/>
  <c r="D6" i="8"/>
  <c r="G6" i="8" s="1"/>
  <c r="F5" i="8"/>
  <c r="I5" i="8" s="1"/>
  <c r="E5" i="8"/>
  <c r="H5" i="8" s="1"/>
  <c r="D5" i="8"/>
  <c r="G5" i="8" s="1"/>
  <c r="E4" i="8"/>
  <c r="H4" i="8" s="1"/>
  <c r="D4" i="8"/>
  <c r="G4" i="8" s="1"/>
  <c r="H3" i="8"/>
  <c r="F3" i="8"/>
  <c r="I3" i="8" s="1"/>
  <c r="D3" i="8"/>
  <c r="G3" i="8" s="1"/>
  <c r="F2" i="8"/>
  <c r="E2" i="8"/>
  <c r="H6" i="5"/>
  <c r="K6" i="5" s="1"/>
  <c r="N6" i="5" s="1"/>
  <c r="Q6" i="5" s="1"/>
  <c r="G6" i="5"/>
  <c r="J6" i="5" s="1"/>
  <c r="M6" i="5" s="1"/>
  <c r="P6" i="5" s="1"/>
  <c r="F6" i="5"/>
  <c r="I6" i="5" s="1"/>
  <c r="L6" i="5" s="1"/>
  <c r="O6" i="5" s="1"/>
  <c r="H5" i="5"/>
  <c r="K5" i="5" s="1"/>
  <c r="N5" i="5" s="1"/>
  <c r="Q5" i="5" s="1"/>
  <c r="G5" i="5"/>
  <c r="J5" i="5" s="1"/>
  <c r="M5" i="5" s="1"/>
  <c r="P5" i="5" s="1"/>
  <c r="F5" i="5"/>
  <c r="I5" i="5" s="1"/>
  <c r="L5" i="5" s="1"/>
  <c r="O5" i="5" s="1"/>
  <c r="H4" i="5"/>
  <c r="K4" i="5" s="1"/>
  <c r="N4" i="5" s="1"/>
  <c r="Q4" i="5" s="1"/>
  <c r="G4" i="5"/>
  <c r="J4" i="5" s="1"/>
  <c r="M4" i="5" s="1"/>
  <c r="P4" i="5" s="1"/>
  <c r="F4" i="5"/>
  <c r="I4" i="5" s="1"/>
  <c r="L4" i="5" s="1"/>
  <c r="O4" i="5" s="1"/>
  <c r="H3" i="5"/>
  <c r="K3" i="5" s="1"/>
  <c r="N3" i="5" s="1"/>
  <c r="Q3" i="5" s="1"/>
  <c r="G3" i="5"/>
  <c r="J3" i="5" s="1"/>
  <c r="M3" i="5" s="1"/>
  <c r="F3" i="5"/>
  <c r="I3" i="5" s="1"/>
  <c r="L3" i="5" s="1"/>
  <c r="O3" i="5" s="1"/>
  <c r="H2" i="5"/>
  <c r="K2" i="5" s="1"/>
  <c r="G2" i="5"/>
  <c r="J2" i="5" s="1"/>
  <c r="M2" i="5" s="1"/>
  <c r="P2" i="5" s="1"/>
  <c r="F2" i="5"/>
  <c r="I2" i="5" s="1"/>
  <c r="L2" i="5" s="1"/>
  <c r="O2" i="5" s="1"/>
  <c r="O7" i="5" s="1"/>
  <c r="H3" i="4"/>
  <c r="H4" i="4"/>
  <c r="H5" i="4"/>
  <c r="K5" i="4" s="1"/>
  <c r="N5" i="4" s="1"/>
  <c r="Q5" i="4" s="1"/>
  <c r="H6" i="4"/>
  <c r="K6" i="4" s="1"/>
  <c r="N6" i="4" s="1"/>
  <c r="Q6" i="4" s="1"/>
  <c r="H7" i="4"/>
  <c r="K7" i="4" s="1"/>
  <c r="H8" i="4"/>
  <c r="H9" i="4"/>
  <c r="K9" i="4" s="1"/>
  <c r="N9" i="4" s="1"/>
  <c r="Q9" i="4" s="1"/>
  <c r="H10" i="4"/>
  <c r="K10" i="4" s="1"/>
  <c r="N10" i="4" s="1"/>
  <c r="Q10" i="4" s="1"/>
  <c r="H11" i="4"/>
  <c r="K11" i="4" s="1"/>
  <c r="H12" i="4"/>
  <c r="H13" i="4"/>
  <c r="K13" i="4" s="1"/>
  <c r="N13" i="4" s="1"/>
  <c r="Q13" i="4" s="1"/>
  <c r="H14" i="4"/>
  <c r="K14" i="4" s="1"/>
  <c r="N14" i="4" s="1"/>
  <c r="Q14" i="4" s="1"/>
  <c r="H15" i="4"/>
  <c r="K15" i="4" s="1"/>
  <c r="H16" i="4"/>
  <c r="H17" i="4"/>
  <c r="K17" i="4" s="1"/>
  <c r="N17" i="4" s="1"/>
  <c r="Q17" i="4" s="1"/>
  <c r="H2" i="4"/>
  <c r="K2" i="4" s="1"/>
  <c r="N2" i="4" s="1"/>
  <c r="Q2" i="4" s="1"/>
  <c r="G3" i="4"/>
  <c r="J3" i="4" s="1"/>
  <c r="M3" i="4" s="1"/>
  <c r="P3" i="4" s="1"/>
  <c r="G4" i="4"/>
  <c r="G5" i="4"/>
  <c r="J5" i="4" s="1"/>
  <c r="M5" i="4" s="1"/>
  <c r="P5" i="4" s="1"/>
  <c r="S5" i="4" s="1"/>
  <c r="G6" i="4"/>
  <c r="G7" i="4"/>
  <c r="J7" i="4" s="1"/>
  <c r="M7" i="4" s="1"/>
  <c r="P7" i="4" s="1"/>
  <c r="G8" i="4"/>
  <c r="G9" i="4"/>
  <c r="J9" i="4" s="1"/>
  <c r="M9" i="4" s="1"/>
  <c r="P9" i="4" s="1"/>
  <c r="S9" i="4" s="1"/>
  <c r="G10" i="4"/>
  <c r="J10" i="4" s="1"/>
  <c r="M10" i="4" s="1"/>
  <c r="P10" i="4" s="1"/>
  <c r="G11" i="4"/>
  <c r="J11" i="4" s="1"/>
  <c r="G12" i="4"/>
  <c r="G13" i="4"/>
  <c r="J13" i="4" s="1"/>
  <c r="M13" i="4" s="1"/>
  <c r="P13" i="4" s="1"/>
  <c r="G14" i="4"/>
  <c r="J14" i="4" s="1"/>
  <c r="M14" i="4" s="1"/>
  <c r="P14" i="4" s="1"/>
  <c r="G15" i="4"/>
  <c r="J15" i="4" s="1"/>
  <c r="G16" i="4"/>
  <c r="J16" i="4" s="1"/>
  <c r="G17" i="4"/>
  <c r="J17" i="4" s="1"/>
  <c r="M17" i="4" s="1"/>
  <c r="P17" i="4" s="1"/>
  <c r="G2" i="4"/>
  <c r="J2" i="4" s="1"/>
  <c r="K3" i="4"/>
  <c r="N3" i="4" s="1"/>
  <c r="Q3" i="4" s="1"/>
  <c r="F3" i="4"/>
  <c r="F4" i="4"/>
  <c r="I4" i="4" s="1"/>
  <c r="F5" i="4"/>
  <c r="I5" i="4" s="1"/>
  <c r="L5" i="4" s="1"/>
  <c r="O5" i="4" s="1"/>
  <c r="F6" i="4"/>
  <c r="I6" i="4" s="1"/>
  <c r="L6" i="4" s="1"/>
  <c r="O6" i="4" s="1"/>
  <c r="F7" i="4"/>
  <c r="F8" i="4"/>
  <c r="F9" i="4"/>
  <c r="I9" i="4" s="1"/>
  <c r="L9" i="4" s="1"/>
  <c r="O9" i="4" s="1"/>
  <c r="F10" i="4"/>
  <c r="I10" i="4" s="1"/>
  <c r="L10" i="4" s="1"/>
  <c r="O10" i="4" s="1"/>
  <c r="F11" i="4"/>
  <c r="I11" i="4" s="1"/>
  <c r="L11" i="4" s="1"/>
  <c r="O11" i="4" s="1"/>
  <c r="F12" i="4"/>
  <c r="I12" i="4" s="1"/>
  <c r="F13" i="4"/>
  <c r="I13" i="4" s="1"/>
  <c r="L13" i="4" s="1"/>
  <c r="O13" i="4" s="1"/>
  <c r="F14" i="4"/>
  <c r="I14" i="4" s="1"/>
  <c r="L14" i="4" s="1"/>
  <c r="O14" i="4" s="1"/>
  <c r="F15" i="4"/>
  <c r="F16" i="4"/>
  <c r="F17" i="4"/>
  <c r="I17" i="4" s="1"/>
  <c r="L17" i="4" s="1"/>
  <c r="O17" i="4" s="1"/>
  <c r="F2" i="4"/>
  <c r="I2" i="4" s="1"/>
  <c r="J4" i="4"/>
  <c r="M4" i="4" s="1"/>
  <c r="P4" i="4" s="1"/>
  <c r="K4" i="4"/>
  <c r="N4" i="4" s="1"/>
  <c r="Q4" i="4" s="1"/>
  <c r="J8" i="4"/>
  <c r="M8" i="4" s="1"/>
  <c r="P8" i="4" s="1"/>
  <c r="K8" i="4"/>
  <c r="N8" i="4" s="1"/>
  <c r="Q8" i="4" s="1"/>
  <c r="J12" i="4"/>
  <c r="M12" i="4" s="1"/>
  <c r="P12" i="4" s="1"/>
  <c r="K12" i="4"/>
  <c r="N12" i="4" s="1"/>
  <c r="Q12" i="4" s="1"/>
  <c r="K16" i="4"/>
  <c r="N16" i="4" s="1"/>
  <c r="Q16" i="4" s="1"/>
  <c r="I3" i="4"/>
  <c r="L3" i="4" s="1"/>
  <c r="O3" i="4" s="1"/>
  <c r="I7" i="4"/>
  <c r="L7" i="4" s="1"/>
  <c r="O7" i="4" s="1"/>
  <c r="I8" i="4"/>
  <c r="L8" i="4" s="1"/>
  <c r="O8" i="4" s="1"/>
  <c r="I15" i="4"/>
  <c r="L15" i="4" s="1"/>
  <c r="O15" i="4" s="1"/>
  <c r="I16" i="4"/>
  <c r="L16" i="4" s="1"/>
  <c r="O16" i="4" s="1"/>
  <c r="T5" i="5" l="1"/>
  <c r="R2" i="5"/>
  <c r="T4" i="5"/>
  <c r="R6" i="5"/>
  <c r="S2" i="5"/>
  <c r="T3" i="5"/>
  <c r="R5" i="5"/>
  <c r="S6" i="5"/>
  <c r="H7" i="5"/>
  <c r="R4" i="5"/>
  <c r="S5" i="5"/>
  <c r="T6" i="5"/>
  <c r="E18" i="8"/>
  <c r="L14" i="8"/>
  <c r="O14" i="8" s="1"/>
  <c r="L6" i="8"/>
  <c r="O6" i="8" s="1"/>
  <c r="L12" i="8"/>
  <c r="O12" i="8" s="1"/>
  <c r="L16" i="8"/>
  <c r="O16" i="8" s="1"/>
  <c r="L3" i="8"/>
  <c r="O3" i="8" s="1"/>
  <c r="L8" i="8"/>
  <c r="O8" i="8" s="1"/>
  <c r="K4" i="8"/>
  <c r="N4" i="8" s="1"/>
  <c r="K6" i="8"/>
  <c r="N6" i="8" s="1"/>
  <c r="L9" i="8"/>
  <c r="O9" i="8" s="1"/>
  <c r="K10" i="8"/>
  <c r="N10" i="8" s="1"/>
  <c r="K12" i="8"/>
  <c r="N12" i="8" s="1"/>
  <c r="K14" i="8"/>
  <c r="N14" i="8" s="1"/>
  <c r="L17" i="8"/>
  <c r="O17" i="8" s="1"/>
  <c r="F18" i="8"/>
  <c r="L4" i="8"/>
  <c r="O4" i="8" s="1"/>
  <c r="R4" i="8"/>
  <c r="J6" i="8"/>
  <c r="M6" i="8" s="1"/>
  <c r="J8" i="8"/>
  <c r="M8" i="8" s="1"/>
  <c r="P8" i="8"/>
  <c r="J10" i="8"/>
  <c r="M10" i="8" s="1"/>
  <c r="L10" i="8"/>
  <c r="O10" i="8" s="1"/>
  <c r="J12" i="8"/>
  <c r="M12" i="8" s="1"/>
  <c r="J14" i="8"/>
  <c r="M14" i="8" s="1"/>
  <c r="J16" i="8"/>
  <c r="M16" i="8" s="1"/>
  <c r="G2" i="8"/>
  <c r="G18" i="8" s="1"/>
  <c r="P22" i="8"/>
  <c r="L5" i="8"/>
  <c r="O5" i="8" s="1"/>
  <c r="K8" i="8"/>
  <c r="N8" i="8" s="1"/>
  <c r="L13" i="8"/>
  <c r="O13" i="8" s="1"/>
  <c r="K16" i="8"/>
  <c r="N16" i="8" s="1"/>
  <c r="J3" i="8"/>
  <c r="M3" i="8" s="1"/>
  <c r="J4" i="8"/>
  <c r="M4" i="8" s="1"/>
  <c r="J5" i="8"/>
  <c r="M5" i="8" s="1"/>
  <c r="J7" i="8"/>
  <c r="M7" i="8" s="1"/>
  <c r="J9" i="8"/>
  <c r="M9" i="8" s="1"/>
  <c r="J11" i="8"/>
  <c r="M11" i="8" s="1"/>
  <c r="J13" i="8"/>
  <c r="M13" i="8" s="1"/>
  <c r="J15" i="8"/>
  <c r="M15" i="8" s="1"/>
  <c r="J17" i="8"/>
  <c r="M17" i="8" s="1"/>
  <c r="K3" i="8"/>
  <c r="N3" i="8" s="1"/>
  <c r="L7" i="8"/>
  <c r="O7" i="8" s="1"/>
  <c r="R7" i="8"/>
  <c r="L11" i="8"/>
  <c r="O11" i="8" s="1"/>
  <c r="L15" i="8"/>
  <c r="O15" i="8" s="1"/>
  <c r="K5" i="8"/>
  <c r="N5" i="8" s="1"/>
  <c r="K7" i="8"/>
  <c r="N7" i="8" s="1"/>
  <c r="K9" i="8"/>
  <c r="N9" i="8" s="1"/>
  <c r="K11" i="8"/>
  <c r="N11" i="8" s="1"/>
  <c r="K13" i="8"/>
  <c r="N13" i="8" s="1"/>
  <c r="K15" i="8"/>
  <c r="N15" i="8" s="1"/>
  <c r="K17" i="8"/>
  <c r="N17" i="8" s="1"/>
  <c r="T18" i="8"/>
  <c r="M16" i="4"/>
  <c r="P16" i="4" s="1"/>
  <c r="R3" i="4"/>
  <c r="L12" i="4"/>
  <c r="O12" i="4" s="1"/>
  <c r="L4" i="4"/>
  <c r="O4" i="4" s="1"/>
  <c r="M15" i="4"/>
  <c r="P15" i="4" s="1"/>
  <c r="S15" i="4"/>
  <c r="N11" i="4"/>
  <c r="Q11" i="4" s="1"/>
  <c r="M11" i="4"/>
  <c r="P11" i="4" s="1"/>
  <c r="S11" i="4"/>
  <c r="N15" i="4"/>
  <c r="Q15" i="4" s="1"/>
  <c r="N7" i="4"/>
  <c r="Q7" i="4" s="1"/>
  <c r="T7" i="4"/>
  <c r="M2" i="4"/>
  <c r="P2" i="4" s="1"/>
  <c r="R13" i="4"/>
  <c r="R5" i="4"/>
  <c r="S7" i="4"/>
  <c r="S3" i="4"/>
  <c r="R16" i="4"/>
  <c r="R8" i="4"/>
  <c r="T16" i="4"/>
  <c r="T14" i="4"/>
  <c r="T10" i="4"/>
  <c r="T4" i="4"/>
  <c r="T2" i="4"/>
  <c r="H18" i="4"/>
  <c r="R15" i="4"/>
  <c r="R11" i="4"/>
  <c r="R7" i="4"/>
  <c r="S14" i="4"/>
  <c r="S12" i="4"/>
  <c r="S10" i="4"/>
  <c r="S8" i="4"/>
  <c r="S4" i="4"/>
  <c r="R17" i="4"/>
  <c r="R9" i="4"/>
  <c r="S17" i="4"/>
  <c r="S13" i="4"/>
  <c r="G18" i="4"/>
  <c r="T12" i="4"/>
  <c r="T8" i="4"/>
  <c r="T6" i="4"/>
  <c r="R14" i="4"/>
  <c r="R10" i="4"/>
  <c r="R6" i="4"/>
  <c r="T17" i="4"/>
  <c r="T13" i="4"/>
  <c r="T9" i="4"/>
  <c r="T5" i="4"/>
  <c r="T3" i="4"/>
  <c r="H2" i="8"/>
  <c r="H18" i="8" s="1"/>
  <c r="I2" i="8"/>
  <c r="D18" i="8"/>
  <c r="P3" i="5"/>
  <c r="P7" i="5" s="1"/>
  <c r="M7" i="5"/>
  <c r="N2" i="5"/>
  <c r="K7" i="5"/>
  <c r="L7" i="5"/>
  <c r="G7" i="5"/>
  <c r="F7" i="5"/>
  <c r="I7" i="5"/>
  <c r="J7" i="5"/>
  <c r="J6" i="4"/>
  <c r="J18" i="4" s="1"/>
  <c r="K18" i="4"/>
  <c r="F18" i="4"/>
  <c r="I18" i="4"/>
  <c r="L2" i="4"/>
  <c r="L11" i="3"/>
  <c r="L12" i="3" s="1"/>
  <c r="J11" i="3"/>
  <c r="Q18" i="4" l="1"/>
  <c r="R12" i="4"/>
  <c r="S3" i="5"/>
  <c r="S7" i="5"/>
  <c r="R7" i="5"/>
  <c r="R13" i="8"/>
  <c r="Q4" i="8"/>
  <c r="Q7" i="8"/>
  <c r="P9" i="8"/>
  <c r="R17" i="8"/>
  <c r="R12" i="8"/>
  <c r="Q15" i="8"/>
  <c r="R15" i="8"/>
  <c r="P13" i="8"/>
  <c r="R9" i="8"/>
  <c r="R14" i="8"/>
  <c r="P5" i="8"/>
  <c r="R5" i="8"/>
  <c r="P16" i="8"/>
  <c r="R10" i="8"/>
  <c r="R3" i="8"/>
  <c r="Q11" i="8"/>
  <c r="P17" i="8"/>
  <c r="P3" i="8"/>
  <c r="P10" i="8"/>
  <c r="P6" i="8"/>
  <c r="Q12" i="8"/>
  <c r="R8" i="8"/>
  <c r="R16" i="8"/>
  <c r="R6" i="8"/>
  <c r="J2" i="8"/>
  <c r="J18" i="8" s="1"/>
  <c r="K2" i="8"/>
  <c r="Q17" i="8"/>
  <c r="Q13" i="8"/>
  <c r="Q9" i="8"/>
  <c r="Q5" i="8"/>
  <c r="R11" i="8"/>
  <c r="Q3" i="8"/>
  <c r="P15" i="8"/>
  <c r="P11" i="8"/>
  <c r="P7" i="8"/>
  <c r="P4" i="8"/>
  <c r="Q16" i="8"/>
  <c r="Q8" i="8"/>
  <c r="P14" i="8"/>
  <c r="Q14" i="8"/>
  <c r="Q10" i="8"/>
  <c r="Q6" i="8"/>
  <c r="P12" i="8"/>
  <c r="N18" i="4"/>
  <c r="T15" i="4"/>
  <c r="T11" i="4"/>
  <c r="S16" i="4"/>
  <c r="R4" i="4"/>
  <c r="M6" i="4"/>
  <c r="T18" i="4"/>
  <c r="S2" i="4"/>
  <c r="I18" i="8"/>
  <c r="L2" i="8"/>
  <c r="L18" i="4"/>
  <c r="O2" i="4"/>
  <c r="O18" i="4" s="1"/>
  <c r="Q2" i="5"/>
  <c r="Q7" i="5" s="1"/>
  <c r="N7" i="5"/>
  <c r="L77" i="1"/>
  <c r="J77" i="1"/>
  <c r="T2" i="5" l="1"/>
  <c r="T7" i="5" s="1"/>
  <c r="M2" i="8"/>
  <c r="M18" i="8" s="1"/>
  <c r="N2" i="8"/>
  <c r="N18" i="8" s="1"/>
  <c r="K18" i="8"/>
  <c r="P6" i="4"/>
  <c r="P18" i="4" s="1"/>
  <c r="M18" i="4"/>
  <c r="R2" i="4"/>
  <c r="O2" i="8"/>
  <c r="O18" i="8" s="1"/>
  <c r="L18" i="8"/>
  <c r="L78" i="1"/>
  <c r="P2" i="8" l="1"/>
  <c r="Q2" i="8"/>
  <c r="Q18" i="8" s="1"/>
  <c r="P21" i="8"/>
  <c r="P23" i="8" s="1"/>
  <c r="R2" i="8"/>
  <c r="R18" i="8" s="1"/>
  <c r="R18" i="4"/>
  <c r="U2" i="4"/>
  <c r="S6" i="4"/>
  <c r="P18" i="8" l="1"/>
  <c r="S2" i="8" s="1"/>
  <c r="S18" i="4"/>
  <c r="U3" i="4"/>
  <c r="U11" i="4"/>
  <c r="U16" i="4"/>
  <c r="U7" i="4"/>
  <c r="U5" i="4"/>
  <c r="U13" i="4"/>
  <c r="U14" i="4"/>
  <c r="U17" i="4"/>
  <c r="U10" i="4"/>
  <c r="U9" i="4"/>
  <c r="U15" i="4"/>
  <c r="U6" i="4"/>
  <c r="U8" i="4"/>
  <c r="U12" i="4"/>
  <c r="U4" i="4"/>
  <c r="U2" i="8" l="1"/>
  <c r="S17" i="8"/>
  <c r="U17" i="8" s="1"/>
  <c r="V17" i="8" s="1"/>
  <c r="W17" i="8" s="1"/>
  <c r="S15" i="8"/>
  <c r="U15" i="8" s="1"/>
  <c r="V15" i="8" s="1"/>
  <c r="W15" i="8" s="1"/>
  <c r="X15" i="8" s="1"/>
  <c r="Y15" i="8" s="1"/>
  <c r="S13" i="8"/>
  <c r="U13" i="8" s="1"/>
  <c r="V13" i="8" s="1"/>
  <c r="W13" i="8" s="1"/>
  <c r="S6" i="8"/>
  <c r="U6" i="8" s="1"/>
  <c r="V6" i="8" s="1"/>
  <c r="W6" i="8" s="1"/>
  <c r="S12" i="8"/>
  <c r="U12" i="8" s="1"/>
  <c r="V12" i="8" s="1"/>
  <c r="W12" i="8" s="1"/>
  <c r="X12" i="8" s="1"/>
  <c r="Y12" i="8" s="1"/>
  <c r="S16" i="8"/>
  <c r="U16" i="8" s="1"/>
  <c r="V16" i="8" s="1"/>
  <c r="W16" i="8" s="1"/>
  <c r="S8" i="8"/>
  <c r="U8" i="8" s="1"/>
  <c r="V8" i="8" s="1"/>
  <c r="W8" i="8" s="1"/>
  <c r="S10" i="8"/>
  <c r="U10" i="8" s="1"/>
  <c r="V10" i="8" s="1"/>
  <c r="W10" i="8" s="1"/>
  <c r="S14" i="8"/>
  <c r="U14" i="8" s="1"/>
  <c r="V14" i="8" s="1"/>
  <c r="W14" i="8" s="1"/>
  <c r="S9" i="8"/>
  <c r="U9" i="8" s="1"/>
  <c r="V9" i="8" s="1"/>
  <c r="W9" i="8" s="1"/>
  <c r="S5" i="8"/>
  <c r="U5" i="8" s="1"/>
  <c r="V5" i="8" s="1"/>
  <c r="W5" i="8" s="1"/>
  <c r="S4" i="8"/>
  <c r="U4" i="8" s="1"/>
  <c r="V4" i="8" s="1"/>
  <c r="W4" i="8" s="1"/>
  <c r="S7" i="8"/>
  <c r="U7" i="8" s="1"/>
  <c r="V7" i="8" s="1"/>
  <c r="W7" i="8" s="1"/>
  <c r="S3" i="8"/>
  <c r="U3" i="8" s="1"/>
  <c r="V3" i="8" s="1"/>
  <c r="W3" i="8" s="1"/>
  <c r="S11" i="8"/>
  <c r="U11" i="8" s="1"/>
  <c r="V11" i="8" s="1"/>
  <c r="W11" i="8" s="1"/>
  <c r="U18" i="4"/>
  <c r="Z12" i="8" l="1"/>
  <c r="X3" i="8"/>
  <c r="Y3" i="8" s="1"/>
  <c r="X9" i="8"/>
  <c r="Y9" i="8" s="1"/>
  <c r="X16" i="8"/>
  <c r="Y16" i="8" s="1"/>
  <c r="X7" i="8"/>
  <c r="Y7" i="8" s="1"/>
  <c r="X14" i="8"/>
  <c r="Y14" i="8" s="1"/>
  <c r="X17" i="8"/>
  <c r="Y17" i="8" s="1"/>
  <c r="Z17" i="8"/>
  <c r="X6" i="8"/>
  <c r="Y6" i="8" s="1"/>
  <c r="S18" i="8"/>
  <c r="X4" i="8"/>
  <c r="Y4" i="8" s="1"/>
  <c r="X10" i="8"/>
  <c r="Y10" i="8" s="1"/>
  <c r="Z15" i="8"/>
  <c r="X11" i="8"/>
  <c r="Y11" i="8" s="1"/>
  <c r="X5" i="8"/>
  <c r="Y5" i="8" s="1"/>
  <c r="X8" i="8"/>
  <c r="Y8" i="8" s="1"/>
  <c r="X13" i="8"/>
  <c r="Y13" i="8" s="1"/>
  <c r="V2" i="8"/>
  <c r="U18" i="8"/>
  <c r="Z6" i="8" l="1"/>
  <c r="Z7" i="8"/>
  <c r="Z8" i="8"/>
  <c r="Z11" i="8"/>
  <c r="Z3" i="8"/>
  <c r="Z13" i="8"/>
  <c r="Z5" i="8"/>
  <c r="Z9" i="8"/>
  <c r="Z10" i="8"/>
  <c r="Z14" i="8"/>
  <c r="Z16" i="8"/>
  <c r="W2" i="8"/>
  <c r="V18" i="8"/>
  <c r="Z4" i="8"/>
  <c r="X2" i="8" l="1"/>
  <c r="W18" i="8"/>
  <c r="Y2" i="8" l="1"/>
  <c r="Y18" i="8" s="1"/>
  <c r="X18" i="8"/>
  <c r="Z2" i="8"/>
  <c r="Z18" i="8" s="1"/>
</calcChain>
</file>

<file path=xl/sharedStrings.xml><?xml version="1.0" encoding="utf-8"?>
<sst xmlns="http://schemas.openxmlformats.org/spreadsheetml/2006/main" count="3033" uniqueCount="661">
  <si>
    <t>Numer umowy/aneksu/decyzji</t>
  </si>
  <si>
    <t>Tytuł projektu</t>
  </si>
  <si>
    <t>Program Operacyjny &lt;Nazwa&gt;</t>
  </si>
  <si>
    <t>Oś priorytetowa &lt;Kod&gt;</t>
  </si>
  <si>
    <t>Działanie &lt;Kod&gt;</t>
  </si>
  <si>
    <t>Poddziałanie &lt;Kod&gt;</t>
  </si>
  <si>
    <t>Cały kraj/ Województwo</t>
  </si>
  <si>
    <t>Powiat</t>
  </si>
  <si>
    <t>Gmina</t>
  </si>
  <si>
    <t>Wartość ogółem</t>
  </si>
  <si>
    <t>Wydatki kwalifikowalne</t>
  </si>
  <si>
    <t>Dofinansowanie</t>
  </si>
  <si>
    <t>Dofinansowanie UE</t>
  </si>
  <si>
    <t>Nazwa beneficjenta</t>
  </si>
  <si>
    <t>NIP beneficjenta</t>
  </si>
  <si>
    <t>Kod pocztowy</t>
  </si>
  <si>
    <t>Miejscowość</t>
  </si>
  <si>
    <t>Województwo</t>
  </si>
  <si>
    <t>Temat priorytetu</t>
  </si>
  <si>
    <t>Forma prawna</t>
  </si>
  <si>
    <t>Obszar realizacji</t>
  </si>
  <si>
    <t>Projekt zakończony (Wniosek o płatność końcową)</t>
  </si>
  <si>
    <t>Data podpisania Umowy/Aneksu</t>
  </si>
  <si>
    <t>Data utworzenia w KSI SIMIK 07-13 Umowy/Aneksu</t>
  </si>
  <si>
    <t xml:space="preserve">Data rozpoczęcia realizacji </t>
  </si>
  <si>
    <t>Data zakończenia realizacji</t>
  </si>
  <si>
    <t>POIG.05.03.00-00-001/09-18</t>
  </si>
  <si>
    <t>Pomorski Park Naukowo-Technologiczny - rozbudowa - etap 3</t>
  </si>
  <si>
    <t>Program Operacyjny Innowacyjna Gospodarka</t>
  </si>
  <si>
    <t>POIG.05.00.00</t>
  </si>
  <si>
    <t>POIG.05.03.00</t>
  </si>
  <si>
    <t>Pomorskie</t>
  </si>
  <si>
    <t>Powiat m. Gdynia</t>
  </si>
  <si>
    <t>M. Gdynia</t>
  </si>
  <si>
    <t>Gmina Miasta Gdyni - Pomorski Park Naukowo-Technologiczny - Gdynia Jednostka Budżetowa</t>
  </si>
  <si>
    <t>5862138302</t>
  </si>
  <si>
    <t>81-451</t>
  </si>
  <si>
    <t>Gdynia</t>
  </si>
  <si>
    <t>03 Transfer technologii i udoskonalanie sieci współpracy między MŚP, między MŚP a innymi przedsiębiorstwami, uczelniami, wszelkiego rodzaju instytucjami na poziomie szkolnictwa pomaturalnego, władzami regionalnymi, ośrodkami badawczymi oraz biegunami naukowymi i technologicznymi (parkami naukowymi i technologicznymi, technopoliami itd.)</t>
  </si>
  <si>
    <t>gminna samorządowa jednostka organizacyjna</t>
  </si>
  <si>
    <t>00 Nie dotyczy</t>
  </si>
  <si>
    <t>Tak</t>
  </si>
  <si>
    <t>POIG.05.03.00-00-002/09-09</t>
  </si>
  <si>
    <t>Gdański Park Naukowo-Technologiczny - Etap III</t>
  </si>
  <si>
    <t>Powiat m. Gdańsk</t>
  </si>
  <si>
    <t>M. Gdańsk</t>
  </si>
  <si>
    <t>Pomorska Specjalna Strefa Ekonomiczna Sp. z o.o.</t>
  </si>
  <si>
    <t>5880019192</t>
  </si>
  <si>
    <t>81-703</t>
  </si>
  <si>
    <t>Sopot</t>
  </si>
  <si>
    <t>spółka z ograniczoną odpowiedzialnością - duże przedsiębiorstwo</t>
  </si>
  <si>
    <t>POIG.05.03.00-00-003/09-08</t>
  </si>
  <si>
    <t>Od Wrocławskiego Parku Technologicznego do Innopolis Wrocław</t>
  </si>
  <si>
    <t>Dolnośląskie</t>
  </si>
  <si>
    <t>Powiat m. Wrocław</t>
  </si>
  <si>
    <t>M. Wrocław</t>
  </si>
  <si>
    <t>Wrocławski Park Technologiczny S.A.</t>
  </si>
  <si>
    <t>8992218633</t>
  </si>
  <si>
    <t>54-424</t>
  </si>
  <si>
    <t>Wrocław</t>
  </si>
  <si>
    <t>spółka akcyjna - duże przedsiębiorstwo</t>
  </si>
  <si>
    <t>POIG.05.03.00-00-004/09-09</t>
  </si>
  <si>
    <t>Rozbudowa Jagiellońskiwgo Parku i Inkubatora Technologii - Life Science.</t>
  </si>
  <si>
    <t>Małopolskie</t>
  </si>
  <si>
    <t>Powiat m. Kraków</t>
  </si>
  <si>
    <t>M. Kraków</t>
  </si>
  <si>
    <t>Jagiellońskie Centrum Innowacji spółka z ograniczoną odpowiedzialnością</t>
  </si>
  <si>
    <t>6762266685</t>
  </si>
  <si>
    <t>30-348</t>
  </si>
  <si>
    <t>Kraków</t>
  </si>
  <si>
    <t>POIG.05.03.00-00-006/10-09</t>
  </si>
  <si>
    <t>Park Technologiczny - Miasteczko Multimedialne</t>
  </si>
  <si>
    <t>Powiat m. Nowy Sącz</t>
  </si>
  <si>
    <t>M. Nowy Sącz</t>
  </si>
  <si>
    <t>Miasteczko Multimedialne Sp. z o.o.</t>
  </si>
  <si>
    <t>7343269142</t>
  </si>
  <si>
    <t>33-300</t>
  </si>
  <si>
    <t>Nowy Sącz</t>
  </si>
  <si>
    <t>spółka z ograniczoną odpowiedzialnością - małe przedsiębiorstwo</t>
  </si>
  <si>
    <t>POIG.05.03.00-00-007/10-11</t>
  </si>
  <si>
    <t>BIONANOPARK</t>
  </si>
  <si>
    <t>Łódzkie</t>
  </si>
  <si>
    <t>Powiat m. Łódź</t>
  </si>
  <si>
    <t>M. Łódź</t>
  </si>
  <si>
    <t>Binanopark Sp. z o.o.</t>
  </si>
  <si>
    <t>7251870050</t>
  </si>
  <si>
    <t>93-465</t>
  </si>
  <si>
    <t>Łódź</t>
  </si>
  <si>
    <t>POIG.05.03.00-00-009/10-05</t>
  </si>
  <si>
    <t>„Budowa Zespołu Inkubatorów Wysokich Technologii - „Materiały i biomateriały” oraz „Technologie informacyjne i komunikacyjne” na terenie Poznańskiego Parku Naukowo-Technologicznego Fundacji UAM”</t>
  </si>
  <si>
    <t>Wielkopolskie</t>
  </si>
  <si>
    <t>Powiat m. Poznań</t>
  </si>
  <si>
    <t>M. Poznań</t>
  </si>
  <si>
    <t>Fundacja Uniwersytetu im. Adama Mickiewicza w Poznaniu</t>
  </si>
  <si>
    <t>7810002075</t>
  </si>
  <si>
    <t>61-612</t>
  </si>
  <si>
    <t>Poznań</t>
  </si>
  <si>
    <t>fundacja</t>
  </si>
  <si>
    <t>POIG.05.03.00-00-010/10-09</t>
  </si>
  <si>
    <t>Utworzenie Parku Naukowo - Technologicznego Euro - Centrum - rozwój i zastosowanie nowych technologii w obszarze poszanowania energii i jej odnawialnych źródeł</t>
  </si>
  <si>
    <t>Śląskie</t>
  </si>
  <si>
    <t>Powiat m. Katowice</t>
  </si>
  <si>
    <t>M. Katowice</t>
  </si>
  <si>
    <t>Park Naukowo - Technologiczny "Euro - Centrum" Sp. z o.o.</t>
  </si>
  <si>
    <t>6342664278</t>
  </si>
  <si>
    <t>40-568</t>
  </si>
  <si>
    <t>Katowice</t>
  </si>
  <si>
    <t>POIG.05.03.00-00-011/10-10</t>
  </si>
  <si>
    <t>Małopolski Park Technologii Informacyjnych - Ośrodek Innowacyjności Krakowskiego Parku Technologicznego</t>
  </si>
  <si>
    <t>Krakowski Park Technologiczny Sp. z o.o.</t>
  </si>
  <si>
    <t>6751157834</t>
  </si>
  <si>
    <t>30-394</t>
  </si>
  <si>
    <t>POIG.05.03.00-00-012/11-11</t>
  </si>
  <si>
    <t>Rozbudowa i rozwój działalności Toruńskiego Parku Technologicznego</t>
  </si>
  <si>
    <t>Kujawsko-pomorskie</t>
  </si>
  <si>
    <t>Powiat m. Toruń</t>
  </si>
  <si>
    <t>M. Toruń</t>
  </si>
  <si>
    <t>TARR Centrum Innowacyjności Sp. z o.o.</t>
  </si>
  <si>
    <t>9562295531</t>
  </si>
  <si>
    <t>87-100</t>
  </si>
  <si>
    <t>Toruń</t>
  </si>
  <si>
    <t>POPW.01.03.00-02-002/09-03</t>
  </si>
  <si>
    <t>Elbląski Park Technologiczny na Modrzewinie Południe</t>
  </si>
  <si>
    <t>Program Operacyjny Rozwój Polski Wschodniej</t>
  </si>
  <si>
    <t>POPW.01.00.00</t>
  </si>
  <si>
    <t>POPW.01.03.00</t>
  </si>
  <si>
    <t>Warmińsko-mazurskie</t>
  </si>
  <si>
    <t>Powiat m. Elbląg</t>
  </si>
  <si>
    <t>M. Elbląg</t>
  </si>
  <si>
    <t>Gmina Miasto Elbląg</t>
  </si>
  <si>
    <t>5783051446</t>
  </si>
  <si>
    <t>82-300</t>
  </si>
  <si>
    <t>Elblag</t>
  </si>
  <si>
    <t>02 Infrastruktura B+RT (w tym wyposażenie w sprzęt, oprzyrządowanie i szybkie sieci informatyczne łączące ośrodki badawcze) oraz specjalistyczne ośrodki kompetencji technologicznych</t>
  </si>
  <si>
    <t>wspólnota samorządowa - gmina</t>
  </si>
  <si>
    <t>01 Obszar miejski</t>
  </si>
  <si>
    <t>POPW.01.03.00-06-001/09-07</t>
  </si>
  <si>
    <t>Lubelski Park Naukowo-Technologiczny w Lublinie</t>
  </si>
  <si>
    <t>Lubelskie</t>
  </si>
  <si>
    <t>Powiat m. Lublin</t>
  </si>
  <si>
    <t>M. Lublin</t>
  </si>
  <si>
    <t>Województwo Lubelskie</t>
  </si>
  <si>
    <t>7122904545</t>
  </si>
  <si>
    <t>20-074</t>
  </si>
  <si>
    <t>Lublin</t>
  </si>
  <si>
    <t>wspólnota samorządowa - województwo</t>
  </si>
  <si>
    <t>POPW.01.03.00-06-001/10-07</t>
  </si>
  <si>
    <t>Utworzenie Puławskiego Parku Naukowo-Technologicznego i przygotowanie terenów inwestycyjnych</t>
  </si>
  <si>
    <t>Powiat puławski</t>
  </si>
  <si>
    <t>Puławy - miasto</t>
  </si>
  <si>
    <t>Gmina Miasto Puławy</t>
  </si>
  <si>
    <t>7162657627</t>
  </si>
  <si>
    <t>24-100</t>
  </si>
  <si>
    <t>Puławy</t>
  </si>
  <si>
    <t>POPW.01.03.00-06-002/13-04</t>
  </si>
  <si>
    <t>Rozbudowa potencjału badawczego Puławskiego Parku Naukowo - Technologicznego</t>
  </si>
  <si>
    <t>Podkarpackie</t>
  </si>
  <si>
    <t>Powiat mielecki</t>
  </si>
  <si>
    <t>39-300</t>
  </si>
  <si>
    <t>Mielec</t>
  </si>
  <si>
    <t>POPW.01.03.00-18-040/09-06</t>
  </si>
  <si>
    <t>Rozbudowa Podkarpackiego Parku Naukowo-Technologicznego (PPNT) - II etap</t>
  </si>
  <si>
    <t>Powiat m. Rzeszów</t>
  </si>
  <si>
    <t>M. Rzeszów</t>
  </si>
  <si>
    <t>Rzeszowska Agencja Rozwoju Regionalnego S.A.</t>
  </si>
  <si>
    <t>8130010538</t>
  </si>
  <si>
    <t>35-959</t>
  </si>
  <si>
    <t>Rzeszów</t>
  </si>
  <si>
    <t>POPW.01.03.00-20-003/10-07</t>
  </si>
  <si>
    <t>Białostocki Park Naukowo-Technologiczny</t>
  </si>
  <si>
    <t>Podlaskie</t>
  </si>
  <si>
    <t>Powiat m. Białystok</t>
  </si>
  <si>
    <t>M. Białystok</t>
  </si>
  <si>
    <t>Miasto Białystok</t>
  </si>
  <si>
    <t>5420304637</t>
  </si>
  <si>
    <t>15-950</t>
  </si>
  <si>
    <t>Białystok</t>
  </si>
  <si>
    <t>RPDS.01.04.00-02-006/10-05</t>
  </si>
  <si>
    <t>Likwidacja dysproporcji w rozwoju województwa dolnośląskiego poprzez Budowę Centrum Biurowo-Usługowego Legnickiego Parku Technologicznego wraz z infrastrukturą drogową i zagospodarowaniem terenu w Legnicy wspierającego transfer innowacji oraz osiągnięć sektora B+R dla przedsiębiorstw.</t>
  </si>
  <si>
    <t>Regionalny Program Operacyjny Województwa Dolnośląskiego</t>
  </si>
  <si>
    <t>RPDS.01.00.00</t>
  </si>
  <si>
    <t>RPDS.01.04.00</t>
  </si>
  <si>
    <t>Powiat m. Legnica</t>
  </si>
  <si>
    <t>M. Legnica</t>
  </si>
  <si>
    <t>KGHM LETIA LEGNICKI PARK TECHNOLOGICZNY SPÓŁKA AKCYJNA</t>
  </si>
  <si>
    <t>6912381992</t>
  </si>
  <si>
    <t>59-220</t>
  </si>
  <si>
    <t>Legnica</t>
  </si>
  <si>
    <t>RPDS.01.04.00-02-023/10-04</t>
  </si>
  <si>
    <t>“Adaptacja budynków i infrastruktury na Noworudzki Inkubator Technologiczny" - I etap zadania "Budowa infrastruktury II etapu Rozwoju Noworudzkiego Parku Przemysłowego””</t>
  </si>
  <si>
    <t>Powiat kłodzki</t>
  </si>
  <si>
    <t>Nowa Ruda - miasto</t>
  </si>
  <si>
    <t>Agencja Rozwoju Regionalnego "Agroreg" S.A.</t>
  </si>
  <si>
    <t>8850003029</t>
  </si>
  <si>
    <t>57-402</t>
  </si>
  <si>
    <t>Nowa Ruda</t>
  </si>
  <si>
    <t>RPLB.02.04.00-08-001/11-07</t>
  </si>
  <si>
    <t>Park Naukowo - Technologiczny Uniwersytetu Zielonogórskiego</t>
  </si>
  <si>
    <t>Regionalny Program Operacyjny Województwa Lubuskiego</t>
  </si>
  <si>
    <t>RPLB.02.00.00</t>
  </si>
  <si>
    <t>RPLB.02.04.00</t>
  </si>
  <si>
    <t>Lubuskie</t>
  </si>
  <si>
    <t>Powiat m. Zielona Góra</t>
  </si>
  <si>
    <t>M. Zielona Góra</t>
  </si>
  <si>
    <t>Uniwersytet Zielonogórski</t>
  </si>
  <si>
    <t>9730713421</t>
  </si>
  <si>
    <t>65-417</t>
  </si>
  <si>
    <t>Zielona Góra</t>
  </si>
  <si>
    <t>uczelnia wyższa</t>
  </si>
  <si>
    <t>05 Obszary wiejskie (poza obszarami górskimi, wyspami lub o niskiej i bardzo niskiej gęstości zaludnienia)</t>
  </si>
  <si>
    <t>RPLB.02.04.00-08-001/13-04</t>
  </si>
  <si>
    <t>Wyposażenie Laboratorium Nauk Teleinformatycznych w Parku Technologii Interior (etap II)</t>
  </si>
  <si>
    <t>Powiat nowosolski</t>
  </si>
  <si>
    <t>Nowa Sól - miasto</t>
  </si>
  <si>
    <t>Regionalne Centrum Technologii i Wiedzy INTERIOR Sp. z o.o.</t>
  </si>
  <si>
    <t>9252072009</t>
  </si>
  <si>
    <t>67-100</t>
  </si>
  <si>
    <t>Nowa Sól</t>
  </si>
  <si>
    <t>RPLB.02.04.00-08-002/10-09</t>
  </si>
  <si>
    <t>Budowa Parku Technologii i Logistyki Przemysłu INTERIOR w Nowej Soli</t>
  </si>
  <si>
    <t>RPLB.02.04.00-08-003/14-04</t>
  </si>
  <si>
    <t>Rozbudowa Parku Naukowo-Przemysłowego o funkcje Centrum Transferu Technologii Środowiskowych.</t>
  </si>
  <si>
    <t>Powiat gorzowski</t>
  </si>
  <si>
    <t>Bogdaniec</t>
  </si>
  <si>
    <t>"Gorzowski Ośrodek Technologiczny - Park Naukowo - Przemysłowy" Spółka z ograniczoną odpowiedzialnością</t>
  </si>
  <si>
    <t>5993168717</t>
  </si>
  <si>
    <t>66-400</t>
  </si>
  <si>
    <t>Gorzów Wielkopolski</t>
  </si>
  <si>
    <t>RPLD.03.04.00-00-001/11-04</t>
  </si>
  <si>
    <t>Budowa parku naukowo-technologicznego w Konstantynowie Łódzkim.</t>
  </si>
  <si>
    <t>Regionalny Program Operacyjny Województwa Łódzkiego</t>
  </si>
  <si>
    <t>RPLD.03.00.00</t>
  </si>
  <si>
    <t>RPLD.03.04.00</t>
  </si>
  <si>
    <t>Powiat pabianicki</t>
  </si>
  <si>
    <t>Konstantynów Łódzki</t>
  </si>
  <si>
    <t>Eureka Technology Park Sp. z o.o.</t>
  </si>
  <si>
    <t>7811846450</t>
  </si>
  <si>
    <t>62-070</t>
  </si>
  <si>
    <t>Dopiewo</t>
  </si>
  <si>
    <t>RPLD.03.04.00-00-001/13-03</t>
  </si>
  <si>
    <t xml:space="preserve">Budowa parku naukowo-technologicznego w Łodzi </t>
  </si>
  <si>
    <t>Innowator Elektrotechniki Spółka z ograniczoną odpowiedzialnością</t>
  </si>
  <si>
    <t>7831655115</t>
  </si>
  <si>
    <t>91-341</t>
  </si>
  <si>
    <t>RPPM.01.05.01-00-003/08-11</t>
  </si>
  <si>
    <t>Utworzenie Kwidzyńskiego Parku Przemysłowo - Technologicznego z centrum energii odnawialnej.</t>
  </si>
  <si>
    <t>Regionalny Program Operacyjny Województwa Pomorskiego</t>
  </si>
  <si>
    <t>RPPM.01.00.00</t>
  </si>
  <si>
    <t>RPPM.01.05.00</t>
  </si>
  <si>
    <t>RPPM.01.05.01</t>
  </si>
  <si>
    <t>Powiat kwidzyński</t>
  </si>
  <si>
    <t>Kwidzyn</t>
  </si>
  <si>
    <t>Kwidzyński Park Przemysłowo - Technologiczny spółka z ograniczoną odpowiedzialnością</t>
  </si>
  <si>
    <t>5811879158</t>
  </si>
  <si>
    <t>82-500</t>
  </si>
  <si>
    <t>Górki</t>
  </si>
  <si>
    <t>spółka z ograniczoną odpowiedzialnością - średnie przedsiębiorstwo</t>
  </si>
  <si>
    <t>RPPM.01.05.01-00-005/08-05</t>
  </si>
  <si>
    <t>Wyposazenie Gdanskiego Parku Naukowo-Technologicznego w nowoczesna infrastrukture techniczna.</t>
  </si>
  <si>
    <t>Pomorska Specjalna Strefa Ekonomiczna Spółka z ograniczoną odpowiedzialnością</t>
  </si>
  <si>
    <t>RPPM.01.05.01-00-008/08-16</t>
  </si>
  <si>
    <t>Pomorski Park Naukowo - Technologiczny - rozbudowa - etap 4</t>
  </si>
  <si>
    <t>Pomorski Park Naukowo-Technologiczny Gdynia</t>
  </si>
  <si>
    <t>RPPM.01.05.02-00-003/12-03</t>
  </si>
  <si>
    <t>ICT Startup-generowanie innowacyjnych przedsiębiorstw przez Gdański Park Naukowo - Technologiczny w celu rozwoju Pomorskiego Klastra ICT</t>
  </si>
  <si>
    <t>RPPM.01.05.02</t>
  </si>
  <si>
    <t>RPSL.01.03.00-00-005/11-04</t>
  </si>
  <si>
    <t>Utworzenie Śląskiego Parku Technologii Medycznych KARDIO-MED SILESIA w Zabrzu</t>
  </si>
  <si>
    <t>Regionalny Program Operacyjny Województwa Śląskiego</t>
  </si>
  <si>
    <t>RPSL.01.00.00</t>
  </si>
  <si>
    <t>RPSL.01.03.00</t>
  </si>
  <si>
    <t>Powiat m. Zabrze</t>
  </si>
  <si>
    <t>M. Zabrze</t>
  </si>
  <si>
    <t>Kardio-Med Silesia spółka z ograniczoną odpowiedzialnością</t>
  </si>
  <si>
    <t>6482761515</t>
  </si>
  <si>
    <t>41-800</t>
  </si>
  <si>
    <t>Zabrze</t>
  </si>
  <si>
    <t>spółka z ograniczoną odpowiedzialnością - mikro przedsiębiorstwo</t>
  </si>
  <si>
    <t>RPSL.01.03.00-00-008/10-04</t>
  </si>
  <si>
    <t>Budowa energooszczędnego budynku administracyjno-biurowego na potrzeby Parku Technologicznego dla Górnośląskiego Parku Przemysłowego w Katowicach</t>
  </si>
  <si>
    <t>Górnośląski Park Przemysłowy sp. z o.o.</t>
  </si>
  <si>
    <t>9540020169</t>
  </si>
  <si>
    <t>40-155</t>
  </si>
  <si>
    <t>RPSL.01.03.00-00-013/10-06</t>
  </si>
  <si>
    <t>Utworzenie Parku przemysłowo-technologicznego „Revita Park” w Katowicach</t>
  </si>
  <si>
    <t>Optirem Sp. z o.o. i spółka - spółka komandytowa</t>
  </si>
  <si>
    <t>2220818005</t>
  </si>
  <si>
    <t>41-100</t>
  </si>
  <si>
    <t>Mysłowice</t>
  </si>
  <si>
    <t>spółka komandytowa - duże przedsiębiorstwo</t>
  </si>
  <si>
    <t>RPSL.01.03.00-00-027/12-03</t>
  </si>
  <si>
    <t>Budowa i wyposażenie Zawierciańskiego Parku Przemysłowo – Technologicznego w Zawierciu</t>
  </si>
  <si>
    <t>Powiat zawierciański</t>
  </si>
  <si>
    <t>Zawiercie</t>
  </si>
  <si>
    <t>Gmina Zawiercie</t>
  </si>
  <si>
    <t>6492286197</t>
  </si>
  <si>
    <t>42-400</t>
  </si>
  <si>
    <t>RPSL.01.03.00-00-029/11-04</t>
  </si>
  <si>
    <t>Wzmocnienie potencjału poprzez doposażenie w aparaturę specjalistyczną Parku Naukowo- Technologicznego „TECHNOPARK GLIWICE” Sp. z o. o. w Gliwicach</t>
  </si>
  <si>
    <t>Powiat m. Gliwice</t>
  </si>
  <si>
    <t>M. Gliwice</t>
  </si>
  <si>
    <t>Park Naukowo-Technologiczny „TECHNOPARK GLIWICE” Spółka z ograniczoną odpowiedzialnością</t>
  </si>
  <si>
    <t>6312420815</t>
  </si>
  <si>
    <t>44-100</t>
  </si>
  <si>
    <t>Gliwice</t>
  </si>
  <si>
    <t>RPSL.01.03.00-00-037/12-04</t>
  </si>
  <si>
    <t>Utworzenie parku technologicznego jako centrum innowacji i technologii w Częstochowie</t>
  </si>
  <si>
    <t>Powiat m. Częstochowa</t>
  </si>
  <si>
    <t>M. Częstochowa</t>
  </si>
  <si>
    <t>3D-PROTO Spółka z ograniczoną odpowiedzialnością</t>
  </si>
  <si>
    <t>6272728026</t>
  </si>
  <si>
    <t>41-500</t>
  </si>
  <si>
    <t>Chorzów</t>
  </si>
  <si>
    <t>RPSL.01.03.00-00-038/11-05</t>
  </si>
  <si>
    <t>Rozszerzenie działalności Częstochowskiego Parku Przemysłowo -Technologicznego poprzez utworzenie Centrum Transferu Technologii</t>
  </si>
  <si>
    <t>Agencja Rozwoju Regionalnego w Częstochowie Spółka Akcyjna</t>
  </si>
  <si>
    <t>5730108310</t>
  </si>
  <si>
    <t>42-202</t>
  </si>
  <si>
    <t>Częstochowa</t>
  </si>
  <si>
    <t>RPSL.01.03.00-00-038/12-02</t>
  </si>
  <si>
    <t>Utworzenie parku nowoczesnych technologii w dziedzinie IT i projektowania graficznego na terenie zabytkowego Browaru Obywatelskiego w Tychach.</t>
  </si>
  <si>
    <t>Powiat m. Tychy</t>
  </si>
  <si>
    <t>M. Tychy</t>
  </si>
  <si>
    <t>"MEMO" Spółka z ograniczoną odpowiedzialnością</t>
  </si>
  <si>
    <t>6351655422</t>
  </si>
  <si>
    <t>42-502</t>
  </si>
  <si>
    <t>Czechowice-Dziedzice</t>
  </si>
  <si>
    <t>RPSL.01.03.00-00-044/12-01</t>
  </si>
  <si>
    <t>Rozbudowa i doposażenie Parku Naukowo- Technologicznego „TECHNOPARK GLIWICE” Sp. z o. o. w Gliwicach celem wzmocnienia potencjału dla zwiększenia transferu technologii i innowacyjności w regionie</t>
  </si>
  <si>
    <t>RPSL.01.03.00-00-046/12-06</t>
  </si>
  <si>
    <t>Stworzenie Parku Technologicznego EkoEnergia - Woda - Bezpieczeństwo z siedzibą w Katowicach i Terenowym Centrum Badawczym w Goczałkowicach-Zdroju.</t>
  </si>
  <si>
    <t>Ekoenergia Silesia Spółka Akcyjna</t>
  </si>
  <si>
    <t>9542736475</t>
  </si>
  <si>
    <t>40-599</t>
  </si>
  <si>
    <t>RPSL.01.03.00-00-048/12-02</t>
  </si>
  <si>
    <t>Stworzenie Laboratorium Geodezyjnego w Śląskim Parku Przemysłowo – Technologicznym w Rudzie Śląskiej.</t>
  </si>
  <si>
    <t>Powiat m. Ruda Śląska</t>
  </si>
  <si>
    <t>M. Ruda Śląska</t>
  </si>
  <si>
    <t>Śląski Park Przemysłowo-Technologiczny</t>
  </si>
  <si>
    <t>6412315839</t>
  </si>
  <si>
    <t>41-700</t>
  </si>
  <si>
    <t>Ruda Śląska</t>
  </si>
  <si>
    <t>RPSL.01.03.00-00-049/12-05</t>
  </si>
  <si>
    <t>Utworzenie Parku Przemysłowo - Technologicznego EkoEnergia – Efektywność w Katowicach</t>
  </si>
  <si>
    <t>Ekoenergia Silesia S.A.</t>
  </si>
  <si>
    <t>RPSL.01.03.00-00-050/12-03</t>
  </si>
  <si>
    <t>Utworzenie Parku Przemysłowo-Technologicznego Porcelana Śląska Park</t>
  </si>
  <si>
    <t>Fundacja Giesche</t>
  </si>
  <si>
    <t>9542738592</t>
  </si>
  <si>
    <t>40-246</t>
  </si>
  <si>
    <t>RPWM.01.01.02-28-003/10-07</t>
  </si>
  <si>
    <t>Wyposażenie budynków Techno-Parku w Ełku</t>
  </si>
  <si>
    <t>Regionalny Program Operacyjny Województwa Warmińsko-Mazurskiego</t>
  </si>
  <si>
    <t>RPWM.01.00.00</t>
  </si>
  <si>
    <t>RPWM.01.01.00</t>
  </si>
  <si>
    <t>RPWM.01.01.02</t>
  </si>
  <si>
    <t>Powiat ełcki</t>
  </si>
  <si>
    <t>Ełk - miasto</t>
  </si>
  <si>
    <t>Gmina Miasto Ełk</t>
  </si>
  <si>
    <t>8481825438</t>
  </si>
  <si>
    <t>19-300</t>
  </si>
  <si>
    <t>Ełk</t>
  </si>
  <si>
    <t>RPWM.01.01.02-28-004/10-06</t>
  </si>
  <si>
    <t>Doposażenie laboratoriów i pomieszczeń Elbląskiego Parku Technologicznego.</t>
  </si>
  <si>
    <t>Elbląg</t>
  </si>
  <si>
    <t>RPWM.01.01.02-28-005/12-07</t>
  </si>
  <si>
    <t>Wyposazenie Parku Naukowo-Technologicznego w Ełku</t>
  </si>
  <si>
    <t>RPZP.01.02.01-32-003/10-13</t>
  </si>
  <si>
    <t>Budowa i wyposażenie I Etapu Pomerania Technopark w Szczecinie przy ul. Niemierzyńskiej</t>
  </si>
  <si>
    <t>Regionalny Program Operacyjny Województwa Zachodniopomorskiego</t>
  </si>
  <si>
    <t>RPZP.01.00.00</t>
  </si>
  <si>
    <t>RPZP.01.02.00</t>
  </si>
  <si>
    <t>RPZP.01.02.01</t>
  </si>
  <si>
    <t>Zachodniopomorskie</t>
  </si>
  <si>
    <t>Powiat m. Szczecin</t>
  </si>
  <si>
    <t>M. Szczecin</t>
  </si>
  <si>
    <t>Szczeciński Park Naukowo - Technologiczny spółka z ograniczoną odpowiedzialnością</t>
  </si>
  <si>
    <t>9552000238</t>
  </si>
  <si>
    <t>71-441</t>
  </si>
  <si>
    <t>Szczecin</t>
  </si>
  <si>
    <t>RPZP.01.02.01-32-004/10-03</t>
  </si>
  <si>
    <t>Rozwój Parku Technologicznego w Koszalinie</t>
  </si>
  <si>
    <t>Powiat m. Koszalin</t>
  </si>
  <si>
    <t>M. Koszalin</t>
  </si>
  <si>
    <t>Park Technologiczny Spółka Akcyjna</t>
  </si>
  <si>
    <t>6692487055</t>
  </si>
  <si>
    <t>75-411</t>
  </si>
  <si>
    <t>Koszalin</t>
  </si>
  <si>
    <t>Powiat2</t>
  </si>
  <si>
    <t>08 Inne inwestycje w przedsiębiorstwa</t>
  </si>
  <si>
    <t>POPW.01.03.00-18-002/14-02</t>
  </si>
  <si>
    <t>Rozbudowa Inkubatora Technologicznego wraz z Centrum Obsługi Podkarpackiego Parku Naukowo - Technologicznego - III etap PPNT</t>
  </si>
  <si>
    <t>POPW.01.03.00-18-004/10-09</t>
  </si>
  <si>
    <t>Tarnobrzeski Park Przemysłowo-Technologiczny</t>
  </si>
  <si>
    <t>Powiat m. Tarnobrzeg</t>
  </si>
  <si>
    <t>M. Tarnobrzeg</t>
  </si>
  <si>
    <t>Gmina Tarnobrzeg</t>
  </si>
  <si>
    <t>8672079199</t>
  </si>
  <si>
    <t>39-400</t>
  </si>
  <si>
    <t>Tarnobrzeg</t>
  </si>
  <si>
    <t>POPW.01.03.00-18-023/12-04</t>
  </si>
  <si>
    <t>Przygotowanie terenów inwestycyjnych pod budowę Parku Naukowo – Technologicznego Rzeszów-Dworzysko</t>
  </si>
  <si>
    <t>Powiat Rzeszowski</t>
  </si>
  <si>
    <t>8132919572</t>
  </si>
  <si>
    <t>wspólnota samorządowa - powiat</t>
  </si>
  <si>
    <t>POPW.01.03.00-18-029/09-09</t>
  </si>
  <si>
    <t>Budowa Inkubatora Nowych Technologii IN-Tech wraz z rozbudową Mieleckiego Parku Przemysłowego</t>
  </si>
  <si>
    <t>Agencja Rozwoju Regionalnego MARR Spółka Akcyjna</t>
  </si>
  <si>
    <t>8170005093</t>
  </si>
  <si>
    <t>POPW.01.03.00-20-028/09-03</t>
  </si>
  <si>
    <t>Budowa i uruchamianie nowych obiektów Parku Naukowo-Technologicznego Polska - Wschód w Suwałkach</t>
  </si>
  <si>
    <t>Powiat suwalski</t>
  </si>
  <si>
    <t>Suwałki</t>
  </si>
  <si>
    <t>Park Naukowo-Technologiczny Polska - Wschód Sp. z o.o. w Suwałkach</t>
  </si>
  <si>
    <t>8442126570</t>
  </si>
  <si>
    <t>16-400</t>
  </si>
  <si>
    <t>POPW.01.03.00-20-041/09-03</t>
  </si>
  <si>
    <t>Budowa i uruchomienie Podlaskiego Parku Przemysłowego</t>
  </si>
  <si>
    <t>Powiat białostocki</t>
  </si>
  <si>
    <t>Czarna Białostocka</t>
  </si>
  <si>
    <t>Gmina Czarna Białostocka</t>
  </si>
  <si>
    <t>9660591437</t>
  </si>
  <si>
    <t>16-020</t>
  </si>
  <si>
    <t>POPW.01.03.00-26-001/13-05</t>
  </si>
  <si>
    <t>Rozwój infrastruktury i obszarów B+R Kieleckiego Parku Technologicznego</t>
  </si>
  <si>
    <t>Świętokrzyskie</t>
  </si>
  <si>
    <t>Powiat m. Kielce</t>
  </si>
  <si>
    <t>M. Kielce</t>
  </si>
  <si>
    <t>Gmina Kielce</t>
  </si>
  <si>
    <t>6572617325</t>
  </si>
  <si>
    <t>25-303</t>
  </si>
  <si>
    <t>Kielce</t>
  </si>
  <si>
    <t>POPW.01.03.00-26-038/09-05</t>
  </si>
  <si>
    <t>Budowa infrastruktury Kieleckiego Parku Technologicznego</t>
  </si>
  <si>
    <t>POPW.01.03.00-28-002/10-04</t>
  </si>
  <si>
    <t>Budowa i uruchomienie Olsztyńskiego Parku Naukowo-Technologicznego</t>
  </si>
  <si>
    <t>Powiat m. Olsztyn</t>
  </si>
  <si>
    <t>M. Olsztyn</t>
  </si>
  <si>
    <t>Gmina Olsztyn</t>
  </si>
  <si>
    <t>7393847026</t>
  </si>
  <si>
    <t>10-101</t>
  </si>
  <si>
    <t>Olsztyn</t>
  </si>
  <si>
    <t>POPW.01.03.00-28-004/08-03</t>
  </si>
  <si>
    <t>Kompleksowe przygotowanie terenu pod inwestycje w Miejskiej Strefie Rozwoju "Techno-Park" w Ełku</t>
  </si>
  <si>
    <t>8480007927</t>
  </si>
  <si>
    <t>POIG.05.03.00-00-008/10-07</t>
  </si>
  <si>
    <t>Utworzenie infrastruktury Śląskiego Centrum Naukowo - Technologicznego Przemysłu Lotniczego Sp. z o.o.</t>
  </si>
  <si>
    <t>Powiat bielski</t>
  </si>
  <si>
    <t>Śląskie Centrum Naukowo- Technologiczne Przemysłu Lotniczego Spółka z ograniczoną odpowiedzialnością</t>
  </si>
  <si>
    <t>6521699626</t>
  </si>
  <si>
    <t>43-502</t>
  </si>
  <si>
    <t>POIG.05.03.00-00-005/09-14</t>
  </si>
  <si>
    <t>Utworzenie ogólnopolskiego ośrodka innowacji i transferu technologii w zakresie e-zdrowia</t>
  </si>
  <si>
    <t>Data Techno Park Sp. z o.o.</t>
  </si>
  <si>
    <t>8992547331</t>
  </si>
  <si>
    <t>50-556</t>
  </si>
  <si>
    <t>Regionalny Program Operacyjny Województwa Kujawsko-Pomorskiego</t>
  </si>
  <si>
    <t>RPKP.05.00.00</t>
  </si>
  <si>
    <t>RPKP.05.06.00-04-002/09-09</t>
  </si>
  <si>
    <t>Włocławska Strefa Rozwoju Gospodarczego - Park Przemysłowo - Technologiczny</t>
  </si>
  <si>
    <t>RPKP.05.06.00</t>
  </si>
  <si>
    <t>Powiat m. Włocławek</t>
  </si>
  <si>
    <t>M. Włocławek</t>
  </si>
  <si>
    <t>Gmina Miasto Włocławek</t>
  </si>
  <si>
    <t>8883031255</t>
  </si>
  <si>
    <t>87-800</t>
  </si>
  <si>
    <t>Włocławek</t>
  </si>
  <si>
    <t>Mazowieckie</t>
  </si>
  <si>
    <t>RPDS.01.04.00-02-022/12-07</t>
  </si>
  <si>
    <t>Utworzenie Wrocławskiego Parku Przemysłowo-Technologicznego na bazie majątku pozostałego po dawnej Państwowej Fabryce Wagonów PAFAWAG we Wrocławiu</t>
  </si>
  <si>
    <t>Warszawa</t>
  </si>
  <si>
    <t>Powiat stalowowolski</t>
  </si>
  <si>
    <t>Stalowa Wola</t>
  </si>
  <si>
    <t>37-450</t>
  </si>
  <si>
    <t>Regionalny Program Operacyjny Województwa Świętokrzyskiego</t>
  </si>
  <si>
    <t>RPSW.01.00.00</t>
  </si>
  <si>
    <t>POPW.01.03.00-18-035/09-05</t>
  </si>
  <si>
    <t>"Od COP-u do innowacji i rozwoju" - Inkubator Technologiczny w Stalowej Woli jako narzędzie rozwoju gospodarki i innowacji Polski Wschodniej</t>
  </si>
  <si>
    <t>Miejski Zakład Komunalny Sp. z o.o.</t>
  </si>
  <si>
    <t>8650003071</t>
  </si>
  <si>
    <t>RPDS.01.04.00-02-010/12-02</t>
  </si>
  <si>
    <t>UTWORZENIE DOLNOŚLĄSKIEGO INKUBATORA TECHNOLOGICZNEGO WRAZ Z CENTRUM INNOWACJI</t>
  </si>
  <si>
    <t>Dolnośląska Agencja Współpracy Gospodarczej Sp. z o.o.</t>
  </si>
  <si>
    <t>8992514780</t>
  </si>
  <si>
    <t>50-151</t>
  </si>
  <si>
    <t>RPDS.01.04.00-02-023/12-06</t>
  </si>
  <si>
    <t>Utworzenie Inkubatora Przedsiębiorczości i Technologii na bazie budynku socjalno-administracyjnego przy hali W-7 po dawnej Państwowej Fabryce Wagonów PAFAWAG we Wrocławiu</t>
  </si>
  <si>
    <t>RPKP.04.01.00-04-001/09-04</t>
  </si>
  <si>
    <t>Toruński Inkubator Technologiczny</t>
  </si>
  <si>
    <t>RPKP.04.00.00</t>
  </si>
  <si>
    <t>RPKP.04.01.00</t>
  </si>
  <si>
    <t>Gmina Miasta Toruń</t>
  </si>
  <si>
    <t>8790001014</t>
  </si>
  <si>
    <t>10 Infrastruktura telekomunikacyjna (w tym sieci szerokopasmowe)</t>
  </si>
  <si>
    <t>RPLD.03.04.00-00-006/13-01</t>
  </si>
  <si>
    <t>Budowa platformy transferu technologii w segmencie usług elektronicznych poprzez stworzenie inkubatora przedsiębiorczości</t>
  </si>
  <si>
    <t>Cubatex Sp. z o.o.</t>
  </si>
  <si>
    <t>7010204860</t>
  </si>
  <si>
    <t>02-591</t>
  </si>
  <si>
    <t>RPSW.01.04.00-26-002/09-06</t>
  </si>
  <si>
    <t>Utworzenie Skarżyskiego Inkubatora Technologicznego</t>
  </si>
  <si>
    <t>RPSW.01.04.00</t>
  </si>
  <si>
    <t>Powiat skarżyski</t>
  </si>
  <si>
    <t>Skarżysko-Kamienna</t>
  </si>
  <si>
    <t>Gmina Skarżysko-Kamienna</t>
  </si>
  <si>
    <t>6630008207</t>
  </si>
  <si>
    <t>26-110</t>
  </si>
  <si>
    <t>RPZP.03.01.00-32-004/13-06</t>
  </si>
  <si>
    <t>Technopark Pomerania - budowa infrastruktury usługowej i społeczeństwa informacyjnego</t>
  </si>
  <si>
    <t>RPZP.03.00.00</t>
  </si>
  <si>
    <t>RPZP.03.01.00</t>
  </si>
  <si>
    <t>Szczeciński Park Naukowo - Technologiczny Sp. z o.o.</t>
  </si>
  <si>
    <t>RPOP.01.01.01-16-001/13-07</t>
  </si>
  <si>
    <t>Budowa obiektu laboratoryjno-doświadczalnego w ramach Parku Naukowo - Technologicznego w Opolu</t>
  </si>
  <si>
    <t>Regionalny Program Operacyjny Województwa Opolskiego</t>
  </si>
  <si>
    <t>RPOP.01.00.00</t>
  </si>
  <si>
    <t>RPOP.01.01.00</t>
  </si>
  <si>
    <t>RPOP.01.01.01</t>
  </si>
  <si>
    <t>Opolskie</t>
  </si>
  <si>
    <t>Powiat m. Opole</t>
  </si>
  <si>
    <t>M. Opole</t>
  </si>
  <si>
    <t>„Park Naukowo -Technologiczny w Opolu” Spółka z ograniczoną odpowiedzialnością</t>
  </si>
  <si>
    <t>7543069732</t>
  </si>
  <si>
    <t>45-839</t>
  </si>
  <si>
    <t>Opole</t>
  </si>
  <si>
    <t>09 Inne działania mające na celu pobudzanie badań, innowacji i przedsiębiorczości w MŚP</t>
  </si>
  <si>
    <t>RPOP.01.01.01-16-002/13-06</t>
  </si>
  <si>
    <t>Budowa obiektu inkubatora przedsiębiorczości w ramach Parku Naukowo -Technologicznego w Opolu</t>
  </si>
  <si>
    <t>RPLU.02.03.02-06-016/10-03</t>
  </si>
  <si>
    <t>Rozwój oraz promocja działalności Lubelskiego Parku Naukowo- Technologicznego S.A. jako instytucji otoczenia biznesu i transferu wiedzy</t>
  </si>
  <si>
    <t>Regionalny Program Operacyjny Województwa Lubelskiego</t>
  </si>
  <si>
    <t>RPLU.02.00.00</t>
  </si>
  <si>
    <t>RPLU.02.03.00</t>
  </si>
  <si>
    <t>RPLU.02.03.02</t>
  </si>
  <si>
    <t>LUBELSKI PARK NAUKOWO - TECHNOLOGICZNY SPÓŁKA AKCYJNA</t>
  </si>
  <si>
    <t>7122914578</t>
  </si>
  <si>
    <t>20-262</t>
  </si>
  <si>
    <t>05 Usługi w zakresie zaawansowanego wsparcia dla przedsiębiorstw i grup przedsiębiorstw</t>
  </si>
  <si>
    <t>RPMA.01.04.00-14-007/10-13</t>
  </si>
  <si>
    <t>Płocki Park Przemysłowo - Technologiczny I</t>
  </si>
  <si>
    <t>Regionalny Program Operacyjny Województwa Mazowieckiego</t>
  </si>
  <si>
    <t>RPMA.01.00.00</t>
  </si>
  <si>
    <t>RPMA.01.04.00</t>
  </si>
  <si>
    <t>Powiat m. Płock</t>
  </si>
  <si>
    <t>M. Płock</t>
  </si>
  <si>
    <t>Płocki Park Przemysłowo - Technologiczny Spółka Akcyjna</t>
  </si>
  <si>
    <t>7742816545</t>
  </si>
  <si>
    <t>09-411</t>
  </si>
  <si>
    <t>Płock</t>
  </si>
  <si>
    <t>RPWP.01.04.01-30-005/10-03</t>
  </si>
  <si>
    <t>„Rozwój Poznańskiego Parku Technologiczno – Przemysłowego wraz ze stworzeniem systemu wsparcia przedsiębiorstw – etap I”</t>
  </si>
  <si>
    <t>Regionalny Program Operacyjny Województwa Wielkopolskiego na lata 2007 - 2013</t>
  </si>
  <si>
    <t>RPWP.01.00.00</t>
  </si>
  <si>
    <t>RPWP.01.04.00</t>
  </si>
  <si>
    <t>RPWP.01.04.01</t>
  </si>
  <si>
    <t>Wielkopolskie Centrum Wspierania Inwestycji Spółka z ograniczoną odpowiedzialnością</t>
  </si>
  <si>
    <t>7781016062</t>
  </si>
  <si>
    <t>61-441</t>
  </si>
  <si>
    <t>RPLB.01.00.00</t>
  </si>
  <si>
    <t>RPLB.01.02.00</t>
  </si>
  <si>
    <t>RPLB.01.02.00-08-016/13-05</t>
  </si>
  <si>
    <t>Uzbrojenie miejskich gruntów na terenie Lubuskiego Parku Przemysłowo-Technologicznego</t>
  </si>
  <si>
    <t>Miasto Zielona Góra</t>
  </si>
  <si>
    <t>9731007458</t>
  </si>
  <si>
    <t>65-424</t>
  </si>
  <si>
    <t>RPLB.02.05.00-08-001/10-04</t>
  </si>
  <si>
    <t>Centrum Logistyczne Parku Naukowo - Technologicznego i Platformy na rzecz Nauki i Gospodarki</t>
  </si>
  <si>
    <t>RPLB.02.05.00</t>
  </si>
  <si>
    <t>Powiat otwocki</t>
  </si>
  <si>
    <t>jednostka naukowa</t>
  </si>
  <si>
    <t>RPMA.01.04.00-14-008/10-06</t>
  </si>
  <si>
    <t>"Budowa Parku Naukowo - Technologicznego wraz z modernizacją infrastruktury towarzyszącej ośrodka w Świerku"</t>
  </si>
  <si>
    <t>Otwock</t>
  </si>
  <si>
    <t>Narodowe Centrum Badań Jądrowych</t>
  </si>
  <si>
    <t>5320100125</t>
  </si>
  <si>
    <t>05-400</t>
  </si>
  <si>
    <t>Regionalny Program Operacyjny Województwa Małopolskiego</t>
  </si>
  <si>
    <t>RPMP.04.03.01-12-455/09-00</t>
  </si>
  <si>
    <t>Utworzenie parku przemysłowo-technologicznego w Myślenicach Dolne Przedmieście</t>
  </si>
  <si>
    <t>RPMP.04.00.00</t>
  </si>
  <si>
    <t>RPMP.04.03.00</t>
  </si>
  <si>
    <t>RPMP.04.03.01</t>
  </si>
  <si>
    <t>Powiat myślenicki</t>
  </si>
  <si>
    <t>Myślenice</t>
  </si>
  <si>
    <t>Gmina Myślenice</t>
  </si>
  <si>
    <t>6811004414</t>
  </si>
  <si>
    <t>32-400</t>
  </si>
  <si>
    <t>wspólnota samorządowa</t>
  </si>
  <si>
    <t>RPMP.04.03.02</t>
  </si>
  <si>
    <t>RPMP.04.03.02-12-487/09-03</t>
  </si>
  <si>
    <t>Rozwój Skawińskeigo Obszaru Gospodarczego - Park Technologiczny</t>
  </si>
  <si>
    <t>Powiat krakowski</t>
  </si>
  <si>
    <t>Skawina</t>
  </si>
  <si>
    <t>Gmina Skawina</t>
  </si>
  <si>
    <t>6791023301</t>
  </si>
  <si>
    <t>32-050</t>
  </si>
  <si>
    <t>RPPK.01.04.00-18-011/12-01</t>
  </si>
  <si>
    <t>Budowa sieci kanalizacyjnej i wodociągowej łączącej Strefę S1 ze Strefą S1-3 Podkarpackiego Parku Naukowo- Technologicznego</t>
  </si>
  <si>
    <t>Regionalny Program Operacyjny Województwa Podkarpackiego</t>
  </si>
  <si>
    <t>RPPK.01.00.00</t>
  </si>
  <si>
    <t>RPPK.01.04.00</t>
  </si>
  <si>
    <t>Powiat rzeszowski</t>
  </si>
  <si>
    <t>Głogów Małopolski</t>
  </si>
  <si>
    <t>Gmina Trzebownisko</t>
  </si>
  <si>
    <t>5170037677</t>
  </si>
  <si>
    <t>36-001</t>
  </si>
  <si>
    <t>Trzebownisko</t>
  </si>
  <si>
    <t>RPSL.01.01.02-00-001/10-01</t>
  </si>
  <si>
    <t>Dobre inwestycje - wymierne korzyści. Promocja terenów inwestycyjnych Parku Przemysłowo Technologicznego EkoPark w Piekarach Śląskich</t>
  </si>
  <si>
    <t>RPSL.01.01.00</t>
  </si>
  <si>
    <t>RPSL.01.01.02</t>
  </si>
  <si>
    <t>Powiat m. Piekary Śląskie</t>
  </si>
  <si>
    <t>M. Piekary Śląskie</t>
  </si>
  <si>
    <t>Park Przemysłowo Technologiczny EkoPark w Piekarach Śląskich</t>
  </si>
  <si>
    <t>4980224347</t>
  </si>
  <si>
    <t>41-946</t>
  </si>
  <si>
    <t>Piekary Śląskie</t>
  </si>
  <si>
    <t>RPSW.02.04.00-26-003/12-04</t>
  </si>
  <si>
    <t>Rozbudowa infrastruktury Kieleckiego Parku Technologicznego w celu wzrostu atrakcyjności inwestycyjnej województwa świętokrzyskiego</t>
  </si>
  <si>
    <t>RPSW.02.00.00</t>
  </si>
  <si>
    <t>RPSW.02.04.00</t>
  </si>
  <si>
    <t>Kielecki Park Technologiczny</t>
  </si>
  <si>
    <t>9591815051</t>
  </si>
  <si>
    <t>25-663</t>
  </si>
  <si>
    <t>RPWP.01.04.01-30-008/10-08</t>
  </si>
  <si>
    <t xml:space="preserve">Budowa parku naukowo-technologicznego w miejscowości Dąbrowa </t>
  </si>
  <si>
    <t>Powiat poznański</t>
  </si>
  <si>
    <t>RPWP.01.04.01-30-009/10-06</t>
  </si>
  <si>
    <t>Rozbudowa Centrum Zaawansowanych Technologii na terenie Poznańskiego Parku Naukowo-Technologicznego Fundacji UAM</t>
  </si>
  <si>
    <t>Fundacja Uniwersytetu im. A. Mickiewicza w Poznaniu</t>
  </si>
  <si>
    <t xml:space="preserve"> </t>
  </si>
  <si>
    <t>Etykiety wierszy</t>
  </si>
  <si>
    <t>Suma końcowa</t>
  </si>
  <si>
    <t>⅔ wartości ogółem</t>
  </si>
  <si>
    <t>⅓ wartości ogółem</t>
  </si>
  <si>
    <t>49,5% z wartości ogółem</t>
  </si>
  <si>
    <t>⅔ w 2021</t>
  </si>
  <si>
    <t>49,5%wartości ogółem</t>
  </si>
  <si>
    <t>⅓ w 2021</t>
  </si>
  <si>
    <t>49,5% w 2021</t>
  </si>
  <si>
    <t>⅔ w 2024</t>
  </si>
  <si>
    <t>⅓ w 2024</t>
  </si>
  <si>
    <t>49,5% w 2024</t>
  </si>
  <si>
    <t>⅔ w 2027</t>
  </si>
  <si>
    <t>⅓ w 2027</t>
  </si>
  <si>
    <t>49,5% w 2027</t>
  </si>
  <si>
    <t>udział</t>
  </si>
  <si>
    <t>B+R</t>
  </si>
  <si>
    <t>uśredniony udział w latach 2016-2018 (nakłady wewnętrzne na B+R, sektor przedsiębiorstw)</t>
  </si>
  <si>
    <t>udział w B+R</t>
  </si>
  <si>
    <t>wagi:</t>
  </si>
  <si>
    <t>udział środki oraz B+R</t>
  </si>
  <si>
    <t>udział w ogóle środków</t>
  </si>
  <si>
    <t>⅔ sumy w latach 2021-27</t>
  </si>
  <si>
    <t>⅓ sumy w latach 2021-27</t>
  </si>
  <si>
    <t>49,5% sumy w latach 2021-27</t>
  </si>
  <si>
    <t>suma (49,5%) za 2021-27</t>
  </si>
  <si>
    <t>2018 - szare wagi w kolejnych latach (49,5%)</t>
  </si>
  <si>
    <t>2021 - szare wagi w kolejnych latach (49,5%)</t>
  </si>
  <si>
    <t>2024 - szare wagi w kolejnych latach (49,5%)</t>
  </si>
  <si>
    <t>2027 - szare wagi w kolejnych latach (49,5%)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</si>
</sst>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)\ _z_ł_ ;_ * \(#,##0.00\)\ _z_ł_ ;_ * &quot;-&quot;??_)\ _z_ł_ ;_ @_ "/>
    <numFmt numFmtId="164" formatCode="_-* #,##0.00\ &quot;zł&quot;_-;\-* #,##0.00\ &quot;zł&quot;_-;_-* &quot;-&quot;??\ &quot;zł&quot;_-;_-@_-"/>
    <numFmt numFmtId="165" formatCode="_-* #,##0.00\ [$zł-415]_-;\-* #,##0.00\ [$zł-415]_-;_-* &quot;-&quot;??\ [$zł-415]_-;_-@_-"/>
    <numFmt numFmtId="166" formatCode="0.0%"/>
  </numFmts>
  <fonts count="7" x14ac:knownFonts="1"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0"/>
      <color rgb="FF000000"/>
      <name val="Helvetica Neue"/>
      <family val="2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73FDD6"/>
        <bgColor indexed="64"/>
      </patternFill>
    </fill>
    <fill>
      <patternFill patternType="solid">
        <fgColor rgb="FF00FB9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/>
      <diagonal/>
    </border>
    <border>
      <left/>
      <right style="thin">
        <color theme="4" tint="0.3999755851924192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Font="1"/>
    <xf numFmtId="0" fontId="0" fillId="0" borderId="1" xfId="0" applyFont="1" applyBorder="1"/>
    <xf numFmtId="0" fontId="0" fillId="0" borderId="2" xfId="0" applyFont="1" applyBorder="1"/>
    <xf numFmtId="0" fontId="0" fillId="2" borderId="4" xfId="0" applyFont="1" applyFill="1" applyBorder="1"/>
    <xf numFmtId="0" fontId="0" fillId="2" borderId="5" xfId="0" applyFont="1" applyFill="1" applyBorder="1"/>
    <xf numFmtId="0" fontId="0" fillId="2" borderId="6" xfId="0" applyFont="1" applyFill="1" applyBorder="1"/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  <xf numFmtId="0" fontId="1" fillId="3" borderId="7" xfId="0" applyFont="1" applyFill="1" applyBorder="1"/>
    <xf numFmtId="0" fontId="1" fillId="3" borderId="0" xfId="0" applyFont="1" applyFill="1" applyBorder="1"/>
    <xf numFmtId="0" fontId="1" fillId="3" borderId="8" xfId="0" applyFont="1" applyFill="1" applyBorder="1"/>
    <xf numFmtId="0" fontId="0" fillId="2" borderId="2" xfId="0" applyFont="1" applyFill="1" applyBorder="1"/>
    <xf numFmtId="0" fontId="0" fillId="2" borderId="1" xfId="0" applyFont="1" applyFill="1" applyBorder="1"/>
    <xf numFmtId="0" fontId="0" fillId="2" borderId="3" xfId="0" applyFont="1" applyFill="1" applyBorder="1"/>
    <xf numFmtId="165" fontId="1" fillId="3" borderId="0" xfId="0" applyNumberFormat="1" applyFont="1" applyFill="1" applyBorder="1"/>
    <xf numFmtId="165" fontId="0" fillId="2" borderId="5" xfId="0" applyNumberFormat="1" applyFont="1" applyFill="1" applyBorder="1"/>
    <xf numFmtId="165" fontId="0" fillId="0" borderId="5" xfId="0" applyNumberFormat="1" applyFont="1" applyBorder="1"/>
    <xf numFmtId="165" fontId="0" fillId="0" borderId="1" xfId="0" applyNumberFormat="1" applyFont="1" applyBorder="1"/>
    <xf numFmtId="165" fontId="0" fillId="0" borderId="0" xfId="0" applyNumberFormat="1"/>
    <xf numFmtId="165" fontId="1" fillId="3" borderId="0" xfId="1" applyNumberFormat="1" applyFont="1" applyFill="1" applyBorder="1"/>
    <xf numFmtId="166" fontId="0" fillId="0" borderId="0" xfId="2" applyNumberFormat="1" applyFont="1"/>
    <xf numFmtId="165" fontId="0" fillId="2" borderId="1" xfId="0" applyNumberFormat="1" applyFont="1" applyFill="1" applyBorder="1"/>
    <xf numFmtId="0" fontId="0" fillId="5" borderId="0" xfId="0" applyFill="1"/>
    <xf numFmtId="14" fontId="0" fillId="2" borderId="5" xfId="0" applyNumberFormat="1" applyFont="1" applyFill="1" applyBorder="1"/>
    <xf numFmtId="14" fontId="0" fillId="2" borderId="6" xfId="0" applyNumberFormat="1" applyFont="1" applyFill="1" applyBorder="1"/>
    <xf numFmtId="14" fontId="0" fillId="0" borderId="5" xfId="0" applyNumberFormat="1" applyFont="1" applyBorder="1"/>
    <xf numFmtId="14" fontId="0" fillId="0" borderId="6" xfId="0" applyNumberFormat="1" applyFont="1" applyBorder="1"/>
    <xf numFmtId="14" fontId="0" fillId="0" borderId="1" xfId="0" applyNumberFormat="1" applyFont="1" applyBorder="1"/>
    <xf numFmtId="14" fontId="0" fillId="0" borderId="3" xfId="0" applyNumberFormat="1" applyFont="1" applyBorder="1"/>
    <xf numFmtId="14" fontId="0" fillId="0" borderId="0" xfId="0" applyNumberFormat="1"/>
    <xf numFmtId="14" fontId="0" fillId="2" borderId="1" xfId="0" applyNumberFormat="1" applyFont="1" applyFill="1" applyBorder="1"/>
    <xf numFmtId="14" fontId="0" fillId="2" borderId="3" xfId="0" applyNumberFormat="1" applyFont="1" applyFill="1" applyBorder="1"/>
    <xf numFmtId="0" fontId="4" fillId="0" borderId="0" xfId="0" applyFont="1"/>
    <xf numFmtId="0" fontId="0" fillId="6" borderId="0" xfId="0" applyFill="1"/>
    <xf numFmtId="0" fontId="0" fillId="9" borderId="0" xfId="0" applyFill="1"/>
    <xf numFmtId="0" fontId="0" fillId="7" borderId="0" xfId="0" applyFill="1"/>
    <xf numFmtId="43" fontId="0" fillId="10" borderId="0" xfId="3" applyFont="1" applyFill="1"/>
    <xf numFmtId="43" fontId="0" fillId="4" borderId="0" xfId="3" applyFont="1" applyFill="1"/>
    <xf numFmtId="43" fontId="0" fillId="8" borderId="0" xfId="3" applyFont="1" applyFill="1"/>
    <xf numFmtId="43" fontId="0" fillId="11" borderId="0" xfId="3" applyFont="1" applyFill="1"/>
    <xf numFmtId="43" fontId="0" fillId="9" borderId="0" xfId="3" applyFont="1" applyFill="1"/>
    <xf numFmtId="43" fontId="0" fillId="5" borderId="0" xfId="3" applyFont="1" applyFill="1"/>
    <xf numFmtId="43" fontId="0" fillId="6" borderId="0" xfId="3" applyFont="1" applyFill="1"/>
    <xf numFmtId="43" fontId="0" fillId="7" borderId="0" xfId="3" applyFont="1" applyFill="1"/>
    <xf numFmtId="0" fontId="0" fillId="12" borderId="0" xfId="0" applyFill="1"/>
    <xf numFmtId="43" fontId="0" fillId="13" borderId="0" xfId="0" applyNumberFormat="1" applyFill="1"/>
    <xf numFmtId="43" fontId="0" fillId="12" borderId="0" xfId="0" applyNumberFormat="1" applyFill="1"/>
    <xf numFmtId="43" fontId="0" fillId="0" borderId="0" xfId="0" applyNumberFormat="1" applyFill="1"/>
    <xf numFmtId="9" fontId="0" fillId="13" borderId="0" xfId="2" applyFont="1" applyFill="1"/>
    <xf numFmtId="166" fontId="0" fillId="13" borderId="0" xfId="2" applyNumberFormat="1" applyFont="1" applyFill="1"/>
    <xf numFmtId="166" fontId="0" fillId="12" borderId="0" xfId="2" applyNumberFormat="1" applyFont="1" applyFill="1"/>
    <xf numFmtId="0" fontId="0" fillId="12" borderId="0" xfId="0" applyFill="1" applyAlignment="1"/>
    <xf numFmtId="0" fontId="0" fillId="12" borderId="9" xfId="0" applyFill="1" applyBorder="1" applyAlignment="1"/>
    <xf numFmtId="166" fontId="0" fillId="13" borderId="10" xfId="2" applyNumberFormat="1" applyFont="1" applyFill="1" applyBorder="1"/>
    <xf numFmtId="166" fontId="0" fillId="12" borderId="11" xfId="2" applyNumberFormat="1" applyFont="1" applyFill="1" applyBorder="1"/>
    <xf numFmtId="166" fontId="0" fillId="13" borderId="9" xfId="2" applyNumberFormat="1" applyFont="1" applyFill="1" applyBorder="1"/>
    <xf numFmtId="166" fontId="0" fillId="13" borderId="11" xfId="2" applyNumberFormat="1" applyFont="1" applyFill="1" applyBorder="1"/>
    <xf numFmtId="0" fontId="0" fillId="12" borderId="12" xfId="0" applyFill="1" applyBorder="1" applyAlignment="1"/>
    <xf numFmtId="166" fontId="0" fillId="13" borderId="12" xfId="2" applyNumberFormat="1" applyFont="1" applyFill="1" applyBorder="1"/>
    <xf numFmtId="166" fontId="0" fillId="13" borderId="0" xfId="2" applyNumberFormat="1" applyFont="1" applyFill="1" applyBorder="1"/>
    <xf numFmtId="166" fontId="0" fillId="13" borderId="13" xfId="2" applyNumberFormat="1" applyFont="1" applyFill="1" applyBorder="1"/>
    <xf numFmtId="166" fontId="0" fillId="12" borderId="13" xfId="2" applyNumberFormat="1" applyFont="1" applyFill="1" applyBorder="1"/>
    <xf numFmtId="0" fontId="0" fillId="16" borderId="14" xfId="0" applyFill="1" applyBorder="1"/>
    <xf numFmtId="166" fontId="0" fillId="15" borderId="15" xfId="2" applyNumberFormat="1" applyFont="1" applyFill="1" applyBorder="1"/>
    <xf numFmtId="166" fontId="0" fillId="16" borderId="16" xfId="2" applyNumberFormat="1" applyFont="1" applyFill="1" applyBorder="1"/>
    <xf numFmtId="43" fontId="0" fillId="17" borderId="0" xfId="0" applyNumberFormat="1" applyFill="1"/>
    <xf numFmtId="0" fontId="3" fillId="14" borderId="0" xfId="0" applyFont="1" applyFill="1"/>
    <xf numFmtId="43" fontId="3" fillId="14" borderId="0" xfId="0" applyNumberFormat="1" applyFont="1" applyFill="1"/>
    <xf numFmtId="0" fontId="0" fillId="13" borderId="0" xfId="0" applyFill="1" applyAlignment="1">
      <alignment horizontal="right"/>
    </xf>
    <xf numFmtId="43" fontId="0" fillId="0" borderId="0" xfId="0" applyNumberFormat="1"/>
    <xf numFmtId="0" fontId="0" fillId="0" borderId="0" xfId="0" applyFill="1"/>
    <xf numFmtId="10" fontId="5" fillId="12" borderId="0" xfId="0" applyNumberFormat="1" applyFont="1" applyFill="1"/>
    <xf numFmtId="43" fontId="5" fillId="13" borderId="0" xfId="0" applyNumberFormat="1" applyFont="1" applyFill="1"/>
    <xf numFmtId="43" fontId="5" fillId="12" borderId="0" xfId="0" applyNumberFormat="1" applyFont="1" applyFill="1"/>
    <xf numFmtId="0" fontId="5" fillId="19" borderId="0" xfId="0" applyFont="1" applyFill="1" applyAlignment="1">
      <alignment horizontal="center"/>
    </xf>
    <xf numFmtId="43" fontId="5" fillId="18" borderId="0" xfId="0" applyNumberFormat="1" applyFont="1" applyFill="1"/>
    <xf numFmtId="43" fontId="5" fillId="19" borderId="0" xfId="3" applyFont="1" applyFill="1"/>
    <xf numFmtId="0" fontId="1" fillId="6" borderId="1" xfId="0" applyFont="1" applyFill="1" applyBorder="1"/>
    <xf numFmtId="0" fontId="1" fillId="7" borderId="1" xfId="0" applyFont="1" applyFill="1" applyBorder="1"/>
    <xf numFmtId="0" fontId="1" fillId="12" borderId="1" xfId="0" applyFont="1" applyFill="1" applyBorder="1"/>
    <xf numFmtId="10" fontId="6" fillId="12" borderId="1" xfId="0" applyNumberFormat="1" applyFont="1" applyFill="1" applyBorder="1"/>
  </cellXfs>
  <cellStyles count="4">
    <cellStyle name="Dziesiętny" xfId="3" builtinId="3"/>
    <cellStyle name="Normalny" xfId="0" builtinId="0"/>
    <cellStyle name="Procentowy" xfId="2" builtinId="5"/>
    <cellStyle name="Walutowy" xfId="1" builtinId="4"/>
  </cellStyles>
  <dxfs count="121">
    <dxf>
      <fill>
        <patternFill patternType="solid">
          <fgColor indexed="64"/>
          <bgColor theme="5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numFmt numFmtId="166" formatCode="0.0%"/>
      <fill>
        <patternFill patternType="solid">
          <fgColor indexed="64"/>
          <bgColor theme="5" tint="0.79998168889431442"/>
        </patternFill>
      </fill>
    </dxf>
    <dxf>
      <numFmt numFmtId="35" formatCode="_ * #,##0.00_)\ _z_ł_ ;_ * \(#,##0.00\)\ _z_ł_ ;_ * &quot;-&quot;??_)\ _z_ł_ ;_ @_ "/>
      <fill>
        <patternFill patternType="solid">
          <fgColor indexed="64"/>
          <bgColor theme="5" tint="0.79998168889431442"/>
        </patternFill>
      </fill>
    </dxf>
    <dxf>
      <numFmt numFmtId="35" formatCode="_ * #,##0.00_)\ _z_ł_ ;_ * \(#,##0.00\)\ _z_ł_ ;_ * &quot;-&quot;??_)\ _z_ł_ ;_ @_ "/>
      <fill>
        <patternFill patternType="solid">
          <fgColor indexed="64"/>
          <bgColor theme="5" tint="0.79998168889431442"/>
        </patternFill>
      </fill>
    </dxf>
    <dxf>
      <numFmt numFmtId="35" formatCode="_ * #,##0.00_)\ _z_ł_ ;_ * \(#,##0.00\)\ _z_ł_ ;_ * &quot;-&quot;??_)\ _z_ł_ ;_ @_ "/>
      <fill>
        <patternFill patternType="solid">
          <fgColor indexed="64"/>
          <bgColor theme="5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8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8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8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8" tint="0.79998168889431442"/>
        </patternFill>
      </fill>
    </dxf>
    <dxf>
      <fill>
        <patternFill patternType="solid">
          <fgColor indexed="64"/>
          <bgColor theme="5" tint="0.79998168889431442"/>
        </patternFill>
      </fill>
    </dxf>
    <dxf>
      <numFmt numFmtId="35" formatCode="_ * #,##0.00_)\ _z_ł_ ;_ * \(#,##0.00\)\ _z_ł_ ;_ * &quot;-&quot;??_)\ _z_ł_ ;_ @_ "/>
      <fill>
        <patternFill patternType="solid">
          <fgColor indexed="64"/>
          <bgColor theme="5" tint="0.79998168889431442"/>
        </patternFill>
      </fill>
    </dxf>
    <dxf>
      <numFmt numFmtId="35" formatCode="_ * #,##0.00_)\ _z_ł_ ;_ * \(#,##0.00\)\ _z_ł_ ;_ * &quot;-&quot;??_)\ _z_ł_ ;_ @_ "/>
      <fill>
        <patternFill patternType="solid">
          <fgColor indexed="64"/>
          <bgColor theme="5" tint="0.79998168889431442"/>
        </patternFill>
      </fill>
    </dxf>
    <dxf>
      <numFmt numFmtId="35" formatCode="_ * #,##0.00_)\ _z_ł_ ;_ * \(#,##0.00\)\ _z_ł_ ;_ * &quot;-&quot;??_)\ _z_ł_ ;_ @_ "/>
      <fill>
        <patternFill patternType="solid">
          <fgColor indexed="64"/>
          <bgColor theme="5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8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8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8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8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charset val="238"/>
        <scheme val="minor"/>
      </font>
      <fill>
        <patternFill patternType="solid">
          <fgColor indexed="64"/>
          <bgColor theme="3"/>
        </patternFill>
      </fill>
    </dxf>
    <dxf>
      <fill>
        <patternFill patternType="solid">
          <fgColor indexed="64"/>
          <bgColor theme="3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5" formatCode="_ * #,##0.00_)\ _z_ł_ ;_ * \(#,##0.00\)\ _z_ł_ ;_ * &quot;-&quot;??_)\ _z_ł_ ;_ @_ "/>
      <fill>
        <patternFill patternType="solid">
          <fgColor indexed="64"/>
          <bgColor rgb="FF73FDD6"/>
        </patternFill>
      </fill>
    </dxf>
    <dxf>
      <numFmt numFmtId="35" formatCode="_ * #,##0.00_)\ _z_ł_ ;_ * \(#,##0.00\)\ _z_ł_ ;_ * &quot;-&quot;??_)\ _z_ł_ ;_ @_ "/>
      <fill>
        <patternFill patternType="solid">
          <fgColor indexed="64"/>
          <bgColor theme="3" tint="0.59999389629810485"/>
        </patternFill>
      </fill>
    </dxf>
    <dxf>
      <numFmt numFmtId="35" formatCode="_ * #,##0.00_)\ _z_ł_ ;_ * \(#,##0.00\)\ _z_ł_ ;_ * &quot;-&quot;??_)\ _z_ł_ ;_ @_ "/>
      <fill>
        <patternFill patternType="solid">
          <fgColor indexed="64"/>
          <bgColor theme="3" tint="0.59999389629810485"/>
        </patternFill>
      </fill>
    </dxf>
    <dxf>
      <numFmt numFmtId="35" formatCode="_ * #,##0.00_)\ _z_ł_ ;_ * \(#,##0.00\)\ _z_ł_ ;_ * &quot;-&quot;??_)\ _z_ł_ ;_ @_ "/>
      <fill>
        <patternFill patternType="solid">
          <fgColor indexed="64"/>
          <bgColor theme="3" tint="0.59999389629810485"/>
        </patternFill>
      </fill>
    </dxf>
    <dxf>
      <numFmt numFmtId="35" formatCode="_ * #,##0.00_)\ _z_ł_ ;_ * \(#,##0.00\)\ _z_ł_ ;_ * &quot;-&quot;??_)\ _z_ł_ ;_ @_ "/>
      <fill>
        <patternFill patternType="solid">
          <fgColor indexed="64"/>
          <bgColor theme="3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numFmt numFmtId="166" formatCode="0.0%"/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numFmt numFmtId="166" formatCode="0.0%"/>
      <fill>
        <patternFill patternType="solid">
          <fgColor indexed="64"/>
          <bgColor theme="5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numFmt numFmtId="166" formatCode="0.0%"/>
      <fill>
        <patternFill patternType="solid">
          <fgColor indexed="64"/>
          <bgColor theme="5" tint="0.79998168889431442"/>
        </patternFill>
      </fill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5" formatCode="_ * #,##0.00_)\ _z_ł_ ;_ * \(#,##0.00\)\ _z_ł_ ;_ * &quot;-&quot;??_)\ _z_ł_ ;_ @_ "/>
      <fill>
        <patternFill patternType="solid">
          <fgColor indexed="64"/>
          <bgColor theme="5" tint="0.79998168889431442"/>
        </patternFill>
      </fill>
    </dxf>
    <dxf>
      <numFmt numFmtId="35" formatCode="_ * #,##0.00_)\ _z_ł_ ;_ * \(#,##0.00\)\ _z_ł_ ;_ * &quot;-&quot;??_)\ _z_ł_ ;_ @_ "/>
      <fill>
        <patternFill patternType="solid">
          <fgColor indexed="64"/>
          <bgColor theme="5" tint="0.79998168889431442"/>
        </patternFill>
      </fill>
    </dxf>
    <dxf>
      <numFmt numFmtId="35" formatCode="_ * #,##0.00_)\ _z_ł_ ;_ * \(#,##0.00\)\ _z_ł_ ;_ * &quot;-&quot;??_)\ _z_ł_ ;_ @_ "/>
      <fill>
        <patternFill patternType="solid">
          <fgColor indexed="64"/>
          <bgColor theme="5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9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7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8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8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9" formatCode="dd/mm/yyyy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9" formatCode="dd/mm/yyyy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9" formatCode="dd/mm/yyyy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9" formatCode="dd/mm/yyyy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5" formatCode="_-* #,##0.00\ [$zł-415]_-;\-* #,##0.00\ [$zł-415]_-;_-* &quot;-&quot;??\ [$zł-415]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5" formatCode="_-* #,##0.00\ [$zł-415]_-;\-* #,##0.00\ [$zł-415]_-;_-* &quot;-&quot;??\ [$zł-415]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5" formatCode="_-* #,##0.00\ [$zł-415]_-;\-* #,##0.00\ [$zł-415]_-;_-* &quot;-&quot;??\ [$zł-415]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5" formatCode="_-* #,##0.00\ [$zł-415]_-;\-* #,##0.00\ [$zł-415]_-;_-* &quot;-&quot;??\ [$zł-415]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numFmt numFmtId="165" formatCode="_-* #,##0.00\ [$zł-415]_-;\-* #,##0.00\ [$zł-415]_-;_-* &quot;-&quot;??\ [$zł-415]_-;_-@_-"/>
    </dxf>
    <dxf>
      <numFmt numFmtId="165" formatCode="_-* #,##0.00\ [$zł-415]_-;\-* #,##0.00\ [$zł-415]_-;_-* &quot;-&quot;??\ [$zł-415]_-;_-@_-"/>
    </dxf>
    <dxf>
      <numFmt numFmtId="165" formatCode="_-* #,##0.00\ [$zł-415]_-;\-* #,##0.00\ [$zł-415]_-;_-* &quot;-&quot;??\ [$zł-415]_-;_-@_-"/>
    </dxf>
    <dxf>
      <numFmt numFmtId="165" formatCode="_-* #,##0.00\ [$zł-415]_-;\-* #,##0.00\ [$zł-415]_-;_-* &quot;-&quot;??\ [$zł-415]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numFmt numFmtId="165" formatCode="_-* #,##0.00\ [$zł-415]_-;\-* #,##0.00\ [$zł-415]_-;_-* &quot;-&quot;??\ [$zł-415]_-;_-@_-"/>
    </dxf>
    <dxf>
      <numFmt numFmtId="165" formatCode="_-* #,##0.00\ [$zł-415]_-;\-* #,##0.00\ [$zł-415]_-;_-* &quot;-&quot;??\ [$zł-415]_-;_-@_-"/>
    </dxf>
    <dxf>
      <numFmt numFmtId="165" formatCode="_-* #,##0.00\ [$zł-415]_-;\-* #,##0.00\ [$zł-415]_-;_-* &quot;-&quot;??\ [$zł-415]_-;_-@_-"/>
    </dxf>
    <dxf>
      <numFmt numFmtId="165" formatCode="_-* #,##0.00\ [$zł-415]_-;\-* #,##0.00\ [$zł-415]_-;_-* &quot;-&quot;??\ [$zł-415]_-;_-@_-"/>
    </dxf>
    <dxf>
      <border outline="0">
        <top style="thin">
          <color theme="4" tint="0.3999755851924192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65" formatCode="_-* #,##0.00\ [$zł-415]_-;\-* #,##0.00\ [$zł-415]_-;_-* &quot;-&quot;??\ [$zł-415]_-;_-@_-"/>
    </dxf>
    <dxf>
      <numFmt numFmtId="165" formatCode="_-* #,##0.00\ [$zł-415]_-;\-* #,##0.00\ [$zł-415]_-;_-* &quot;-&quot;??\ [$zł-415]_-;_-@_-"/>
    </dxf>
    <dxf>
      <numFmt numFmtId="165" formatCode="_-* #,##0.00\ [$zł-415]_-;\-* #,##0.00\ [$zł-415]_-;_-* &quot;-&quot;??\ [$zł-415]_-;_-@_-"/>
    </dxf>
    <dxf>
      <numFmt numFmtId="165" formatCode="_-* #,##0.00\ [$zł-415]_-;\-* #,##0.00\ [$zł-415]_-;_-* &quot;-&quot;??\ [$zł-415]_-;_-@_-"/>
    </dxf>
    <dxf>
      <numFmt numFmtId="165" formatCode="_-* #,##0.00\ [$zł-415]_-;\-* #,##0.00\ [$zł-415]_-;_-* &quot;-&quot;??\ [$zł-415]_-;_-@_-"/>
    </dxf>
    <dxf>
      <numFmt numFmtId="165" formatCode="_-* #,##0.00\ [$zł-415]_-;\-* #,##0.00\ [$zł-415]_-;_-* &quot;-&quot;??\ [$zł-415]_-;_-@_-"/>
    </dxf>
    <dxf>
      <numFmt numFmtId="165" formatCode="_-* #,##0.00\ [$zł-415]_-;\-* #,##0.00\ [$zł-415]_-;_-* &quot;-&quot;??\ [$zł-415]_-;_-@_-"/>
    </dxf>
    <dxf>
      <numFmt numFmtId="165" formatCode="_-* #,##0.00\ [$zł-415]_-;\-* #,##0.00\ [$zł-415]_-;_-* &quot;-&quot;??\ [$zł-415]_-;_-@_-"/>
    </dxf>
    <dxf>
      <border outline="0">
        <top style="thin">
          <color theme="4" tint="0.3999755851924192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colors>
    <mruColors>
      <color rgb="FF00FB92"/>
      <color rgb="FF73FDD6"/>
      <color rgb="FF76D6FF"/>
      <color rgb="FF0091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0000000}" name="Tabela6" displayName="Tabela6" ref="A1:AA77" totalsRowCount="1" headerRowDxfId="120" tableBorderDxfId="119">
  <autoFilter ref="A1:AA76" xr:uid="{00000000-0009-0000-0100-000006000000}"/>
  <tableColumns count="27">
    <tableColumn id="1" xr3:uid="{00000000-0010-0000-0000-000001000000}" name="Numer umowy/aneksu/decyzji"/>
    <tableColumn id="2" xr3:uid="{00000000-0010-0000-0000-000002000000}" name="Tytuł projektu"/>
    <tableColumn id="3" xr3:uid="{00000000-0010-0000-0000-000003000000}" name="Program Operacyjny &lt;Nazwa&gt;"/>
    <tableColumn id="4" xr3:uid="{00000000-0010-0000-0000-000004000000}" name="Oś priorytetowa &lt;Kod&gt;"/>
    <tableColumn id="5" xr3:uid="{00000000-0010-0000-0000-000005000000}" name="Działanie &lt;Kod&gt;"/>
    <tableColumn id="6" xr3:uid="{00000000-0010-0000-0000-000006000000}" name="Poddziałanie &lt;Kod&gt;"/>
    <tableColumn id="7" xr3:uid="{00000000-0010-0000-0000-000007000000}" name="Cały kraj/ Województwo"/>
    <tableColumn id="8" xr3:uid="{00000000-0010-0000-0000-000008000000}" name="Powiat"/>
    <tableColumn id="9" xr3:uid="{00000000-0010-0000-0000-000009000000}" name="Gmina"/>
    <tableColumn id="10" xr3:uid="{00000000-0010-0000-0000-00000A000000}" name="Wartość ogółem" totalsRowFunction="sum" dataDxfId="118" totalsRowDxfId="117"/>
    <tableColumn id="11" xr3:uid="{00000000-0010-0000-0000-00000B000000}" name="Wydatki kwalifikowalne" dataDxfId="116" totalsRowDxfId="115"/>
    <tableColumn id="12" xr3:uid="{00000000-0010-0000-0000-00000C000000}" name="Dofinansowanie" totalsRowFunction="sum" dataDxfId="114" totalsRowDxfId="113"/>
    <tableColumn id="13" xr3:uid="{00000000-0010-0000-0000-00000D000000}" name="Dofinansowanie UE" dataDxfId="112" totalsRowDxfId="111"/>
    <tableColumn id="14" xr3:uid="{00000000-0010-0000-0000-00000E000000}" name="Nazwa beneficjenta"/>
    <tableColumn id="15" xr3:uid="{00000000-0010-0000-0000-00000F000000}" name="NIP beneficjenta"/>
    <tableColumn id="16" xr3:uid="{00000000-0010-0000-0000-000010000000}" name="Kod pocztowy"/>
    <tableColumn id="17" xr3:uid="{00000000-0010-0000-0000-000011000000}" name="Miejscowość"/>
    <tableColumn id="18" xr3:uid="{00000000-0010-0000-0000-000012000000}" name="Województwo"/>
    <tableColumn id="19" xr3:uid="{00000000-0010-0000-0000-000013000000}" name="Powiat2"/>
    <tableColumn id="20" xr3:uid="{00000000-0010-0000-0000-000014000000}" name="Temat priorytetu"/>
    <tableColumn id="21" xr3:uid="{00000000-0010-0000-0000-000015000000}" name="Forma prawna"/>
    <tableColumn id="22" xr3:uid="{00000000-0010-0000-0000-000016000000}" name="Obszar realizacji"/>
    <tableColumn id="23" xr3:uid="{00000000-0010-0000-0000-000017000000}" name="Projekt zakończony (Wniosek o płatność końcową)"/>
    <tableColumn id="24" xr3:uid="{00000000-0010-0000-0000-000018000000}" name="Data podpisania Umowy/Aneksu" dataDxfId="110"/>
    <tableColumn id="25" xr3:uid="{00000000-0010-0000-0000-000019000000}" name="Data utworzenia w KSI SIMIK 07-13 Umowy/Aneksu" dataDxfId="109"/>
    <tableColumn id="26" xr3:uid="{00000000-0010-0000-0000-00001A000000}" name="Data rozpoczęcia realizacji " dataDxfId="108"/>
    <tableColumn id="27" xr3:uid="{00000000-0010-0000-0000-00001B000000}" name="Data zakończenia realizacji" dataDxfId="10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419DC1B7-E8F4-2B4B-A969-25FC1F6B914A}" name="Tabela8" displayName="Tabela8" ref="A1:U17" totalsRowShown="0" dataDxfId="0">
  <autoFilter ref="A1:U17" xr:uid="{04DED1CF-4C28-F14A-B6EC-61FB0408BC05}"/>
  <tableColumns count="21">
    <tableColumn id="1" xr3:uid="{65EBD82E-DBEB-6842-AEBA-81418B5D99A4}" name="Etykiety wierszy"/>
    <tableColumn id="2" xr3:uid="{EC6BA4E2-A8DA-F14A-BB5A-ABC9889CC955}" name="Wartość ogółem" dataDxfId="20" dataCellStyle="Dziesiętny"/>
    <tableColumn id="3" xr3:uid="{8E073656-7568-D945-A34D-F35A03095DBD}" name="Wydatki kwalifikowalne" dataDxfId="19" dataCellStyle="Dziesiętny"/>
    <tableColumn id="4" xr3:uid="{25E9E603-EBEB-A64B-99AD-5293002E129C}" name="Dofinansowanie" dataDxfId="18" dataCellStyle="Dziesiętny"/>
    <tableColumn id="5" xr3:uid="{5DFD1E3C-C37C-024F-9F8C-5BFA9C1B0C1E}" name="Dofinansowanie UE" dataDxfId="17" dataCellStyle="Dziesiętny"/>
    <tableColumn id="6" xr3:uid="{01A27F67-4943-1945-85C5-3DF1C9D4E3C3}" name="⅔ wartości ogółem" dataDxfId="16" dataCellStyle="Dziesiętny">
      <calculatedColumnFormula>2/3*$B2</calculatedColumnFormula>
    </tableColumn>
    <tableColumn id="7" xr3:uid="{7D73971D-FF0A-3645-93F7-DCC5142C2038}" name="⅓ wartości ogółem" dataDxfId="15" dataCellStyle="Dziesiętny">
      <calculatedColumnFormula>1/3*$B2</calculatedColumnFormula>
    </tableColumn>
    <tableColumn id="8" xr3:uid="{6D915EE8-EA4E-6144-B5C9-7BEA5B38E281}" name="49,5%wartości ogółem" dataDxfId="14" dataCellStyle="Dziesiętny">
      <calculatedColumnFormula>0.485*$B2</calculatedColumnFormula>
    </tableColumn>
    <tableColumn id="9" xr3:uid="{7CAE557E-D322-EA45-86ED-48CD2B910966}" name="⅔ w 2021" dataDxfId="13" dataCellStyle="Dziesiętny">
      <calculatedColumnFormula>(1.023*1.037*1.027)*F2</calculatedColumnFormula>
    </tableColumn>
    <tableColumn id="10" xr3:uid="{CBD16B7D-00FF-BD4F-B96B-92F67B19F5D2}" name="⅓ w 2021" dataDxfId="12" dataCellStyle="Dziesiętny">
      <calculatedColumnFormula>(1.023*1.037*1.027)*G2</calculatedColumnFormula>
    </tableColumn>
    <tableColumn id="11" xr3:uid="{8E7CB321-0835-D941-A01D-38B17DD72BEA}" name="49,5% w 2021" dataDxfId="11" dataCellStyle="Dziesiętny">
      <calculatedColumnFormula>(1.023*1.037*1.027)*H2</calculatedColumnFormula>
    </tableColumn>
    <tableColumn id="12" xr3:uid="{BB96BA2B-CBFC-1A44-8876-D8E653DE589F}" name="⅔ w 2024" dataDxfId="10" dataCellStyle="Dziesiętny">
      <calculatedColumnFormula>(1.025^3)*I2</calculatedColumnFormula>
    </tableColumn>
    <tableColumn id="13" xr3:uid="{D2C4EA4E-E3E7-0D41-85A2-4CCF9537EC74}" name="⅓ w 2024" dataDxfId="9" dataCellStyle="Dziesiętny">
      <calculatedColumnFormula>(1.025^3)*J2</calculatedColumnFormula>
    </tableColumn>
    <tableColumn id="14" xr3:uid="{D39FBD30-F6EF-D342-957A-FEFF54F271A1}" name="49,5% w 2024" dataDxfId="8" dataCellStyle="Dziesiętny">
      <calculatedColumnFormula>(1.025^3)*K2</calculatedColumnFormula>
    </tableColumn>
    <tableColumn id="15" xr3:uid="{78FE40E1-D374-DD46-A7FA-476923ACCDB7}" name="⅔ w 2027" dataDxfId="7" dataCellStyle="Dziesiętny">
      <calculatedColumnFormula>(1.025^3)*L2</calculatedColumnFormula>
    </tableColumn>
    <tableColumn id="16" xr3:uid="{1104EC1B-843C-CC44-9E5D-135A8CD16F94}" name="⅓ w 2027" dataDxfId="6" dataCellStyle="Dziesiętny">
      <calculatedColumnFormula>(1.025^3)*M2</calculatedColumnFormula>
    </tableColumn>
    <tableColumn id="17" xr3:uid="{5C613CA1-0AA6-1C4D-A41C-964C456CD124}" name="49,5% w 2027" dataDxfId="5" dataCellStyle="Dziesiętny">
      <calculatedColumnFormula>(1.025^3)*N2</calculatedColumnFormula>
    </tableColumn>
    <tableColumn id="18" xr3:uid="{54808D96-8228-9842-BE93-CBBF728F2807}" name="⅔ sumy w latach 2021-27" dataDxfId="4">
      <calculatedColumnFormula>SUM(I2,L2,O2)</calculatedColumnFormula>
    </tableColumn>
    <tableColumn id="19" xr3:uid="{35F9F94B-E246-8944-8F9B-359CF12090E1}" name="⅓ sumy w latach 2021-27" dataDxfId="3">
      <calculatedColumnFormula>SUM(J2,M2,P2)</calculatedColumnFormula>
    </tableColumn>
    <tableColumn id="20" xr3:uid="{DB1F3813-680F-3A4A-8F26-6BA3AE95D9E7}" name="49,5% sumy w latach 2021-27" dataDxfId="2">
      <calculatedColumnFormula>SUM(K2,N2,Q2)</calculatedColumnFormula>
    </tableColumn>
    <tableColumn id="21" xr3:uid="{0A8215FD-E99B-F946-90AF-FE87CC4B94CF}" name="udział" dataDxfId="1" dataCellStyle="Procentowy">
      <calculatedColumnFormula>R2/R$18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ela5" displayName="Tabela5" ref="A1:AA11" totalsRowCount="1" headerRowDxfId="106" tableBorderDxfId="105">
  <autoFilter ref="A1:AA10" xr:uid="{00000000-0009-0000-0100-000005000000}"/>
  <tableColumns count="27">
    <tableColumn id="1" xr3:uid="{00000000-0010-0000-0100-000001000000}" name="Numer umowy/aneksu/decyzji"/>
    <tableColumn id="2" xr3:uid="{00000000-0010-0000-0100-000002000000}" name="Tytuł projektu"/>
    <tableColumn id="3" xr3:uid="{00000000-0010-0000-0100-000003000000}" name="Program Operacyjny &lt;Nazwa&gt;"/>
    <tableColumn id="4" xr3:uid="{00000000-0010-0000-0100-000004000000}" name="Oś priorytetowa &lt;Kod&gt;"/>
    <tableColumn id="5" xr3:uid="{00000000-0010-0000-0100-000005000000}" name="Działanie &lt;Kod&gt;"/>
    <tableColumn id="6" xr3:uid="{00000000-0010-0000-0100-000006000000}" name="Poddziałanie &lt;Kod&gt;"/>
    <tableColumn id="7" xr3:uid="{00000000-0010-0000-0100-000007000000}" name="Cały kraj/ Województwo"/>
    <tableColumn id="8" xr3:uid="{00000000-0010-0000-0100-000008000000}" name="Powiat"/>
    <tableColumn id="9" xr3:uid="{00000000-0010-0000-0100-000009000000}" name="Gmina"/>
    <tableColumn id="10" xr3:uid="{00000000-0010-0000-0100-00000A000000}" name="Wartość ogółem" totalsRowFunction="sum" dataDxfId="104" totalsRowDxfId="103"/>
    <tableColumn id="11" xr3:uid="{00000000-0010-0000-0100-00000B000000}" name="Wydatki kwalifikowalne" dataDxfId="102" totalsRowDxfId="101"/>
    <tableColumn id="12" xr3:uid="{00000000-0010-0000-0100-00000C000000}" name="Dofinansowanie" totalsRowFunction="sum" dataDxfId="100" totalsRowDxfId="99"/>
    <tableColumn id="13" xr3:uid="{00000000-0010-0000-0100-00000D000000}" name="Dofinansowanie UE" dataDxfId="98" totalsRowDxfId="97"/>
    <tableColumn id="14" xr3:uid="{00000000-0010-0000-0100-00000E000000}" name="Nazwa beneficjenta"/>
    <tableColumn id="15" xr3:uid="{00000000-0010-0000-0100-00000F000000}" name="NIP beneficjenta"/>
    <tableColumn id="16" xr3:uid="{00000000-0010-0000-0100-000010000000}" name="Kod pocztowy"/>
    <tableColumn id="17" xr3:uid="{00000000-0010-0000-0100-000011000000}" name="Miejscowość"/>
    <tableColumn id="18" xr3:uid="{00000000-0010-0000-0100-000012000000}" name="Województwo"/>
    <tableColumn id="19" xr3:uid="{00000000-0010-0000-0100-000013000000}" name="Powiat2"/>
    <tableColumn id="20" xr3:uid="{00000000-0010-0000-0100-000014000000}" name="Temat priorytetu"/>
    <tableColumn id="21" xr3:uid="{00000000-0010-0000-0100-000015000000}" name="Forma prawna"/>
    <tableColumn id="22" xr3:uid="{00000000-0010-0000-0100-000016000000}" name="Obszar realizacji"/>
    <tableColumn id="23" xr3:uid="{00000000-0010-0000-0100-000017000000}" name="Projekt zakończony (Wniosek o płatność końcową)"/>
    <tableColumn id="24" xr3:uid="{00000000-0010-0000-0100-000018000000}" name="Data podpisania Umowy/Aneksu"/>
    <tableColumn id="25" xr3:uid="{00000000-0010-0000-0100-000019000000}" name="Data utworzenia w KSI SIMIK 07-13 Umowy/Aneksu"/>
    <tableColumn id="26" xr3:uid="{00000000-0010-0000-0100-00001A000000}" name="Data rozpoczęcia realizacji "/>
    <tableColumn id="27" xr3:uid="{00000000-0010-0000-0100-00001B000000}" name="Data zakończenia realizacji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9372419-AB3B-A34F-A5B7-3EF940455A33}" name="Tabela7" displayName="Tabela7" ref="A1:T6" totalsRowShown="0" dataDxfId="21">
  <autoFilter ref="A1:T6" xr:uid="{18F13DB9-8A14-E74F-8B56-A86150CD6FAF}"/>
  <tableColumns count="20">
    <tableColumn id="1" xr3:uid="{6B4BB8C3-6416-CC48-A572-4631694B0F80}" name="Etykiety wierszy"/>
    <tableColumn id="2" xr3:uid="{335B01C0-7137-154E-BB71-33DCAB5A3C27}" name="Wartość ogółem" dataDxfId="40" dataCellStyle="Dziesiętny"/>
    <tableColumn id="3" xr3:uid="{B7CF8A23-BB9A-334E-B4B0-EDF8AC367972}" name="Wydatki kwalifikowalne" dataDxfId="39" dataCellStyle="Dziesiętny"/>
    <tableColumn id="4" xr3:uid="{C0B91BAF-44AB-0C49-9458-46287EAAFEA1}" name="Dofinansowanie" dataDxfId="38" dataCellStyle="Dziesiętny"/>
    <tableColumn id="5" xr3:uid="{AA8ACFE2-D30F-1C4B-8567-B63907245F3D}" name="Dofinansowanie UE" dataDxfId="37" dataCellStyle="Dziesiętny"/>
    <tableColumn id="6" xr3:uid="{9B45AF2A-0187-174C-8847-E585E74C898B}" name="⅔ wartości ogółem" dataDxfId="36" dataCellStyle="Dziesiętny">
      <calculatedColumnFormula>2/3*$B2</calculatedColumnFormula>
    </tableColumn>
    <tableColumn id="7" xr3:uid="{741DC018-FEBB-D744-869E-D16F2602E49A}" name="⅓ wartości ogółem" dataDxfId="35" dataCellStyle="Dziesiętny">
      <calculatedColumnFormula>1/3*$B2</calculatedColumnFormula>
    </tableColumn>
    <tableColumn id="8" xr3:uid="{16834E91-3B37-9344-8C29-AA2391DCA75B}" name="49,5% z wartości ogółem" dataDxfId="34" dataCellStyle="Dziesiętny">
      <calculatedColumnFormula>0.485*$B2</calculatedColumnFormula>
    </tableColumn>
    <tableColumn id="9" xr3:uid="{1C4FB1CE-819D-B245-8A63-239DE7119188}" name="⅔ w 2021" dataDxfId="33" dataCellStyle="Dziesiętny">
      <calculatedColumnFormula>(1.023*1.037*1.027)*F2</calculatedColumnFormula>
    </tableColumn>
    <tableColumn id="10" xr3:uid="{9A759083-6CD5-9843-B5A4-D59F12B3ECCC}" name="⅓ w 2021" dataDxfId="32" dataCellStyle="Dziesiętny">
      <calculatedColumnFormula>(1.023*1.037*1.027)*G2</calculatedColumnFormula>
    </tableColumn>
    <tableColumn id="11" xr3:uid="{3DB2D90E-0A66-7B41-9DFE-23F66D5E8753}" name="49,5% w 2021" dataDxfId="31" dataCellStyle="Dziesiętny">
      <calculatedColumnFormula>(1.023*1.037*1.027)*H2</calculatedColumnFormula>
    </tableColumn>
    <tableColumn id="12" xr3:uid="{BF669AFD-9434-134F-A5ED-81957C3B98DD}" name="⅔ w 2024" dataDxfId="30" dataCellStyle="Dziesiętny">
      <calculatedColumnFormula>(1.025^3)*I2</calculatedColumnFormula>
    </tableColumn>
    <tableColumn id="13" xr3:uid="{47A7061F-660E-A846-B6D9-ED910761032E}" name="⅓ w 2024" dataDxfId="29" dataCellStyle="Dziesiętny">
      <calculatedColumnFormula>(1.025^3)*J2</calculatedColumnFormula>
    </tableColumn>
    <tableColumn id="14" xr3:uid="{438D3CDE-3541-0143-9E2B-A3B3C6D73631}" name="49,5% w 2024" dataDxfId="28" dataCellStyle="Dziesiętny">
      <calculatedColumnFormula>(1.025^3)*K2</calculatedColumnFormula>
    </tableColumn>
    <tableColumn id="15" xr3:uid="{94A88C52-C345-A744-A211-E0BD2A545688}" name="⅔ w 2027" dataDxfId="27" dataCellStyle="Dziesiętny">
      <calculatedColumnFormula>(1.025^3)*L2</calculatedColumnFormula>
    </tableColumn>
    <tableColumn id="16" xr3:uid="{AAF9C892-FD27-8246-9810-EA18E1A069CD}" name="⅓ w 2027" dataDxfId="26" dataCellStyle="Dziesiętny">
      <calculatedColumnFormula>(1.025^3)*M2</calculatedColumnFormula>
    </tableColumn>
    <tableColumn id="17" xr3:uid="{00457C3E-D03A-0A4C-B623-606214D107EA}" name="49,5% w 2027" dataDxfId="25" dataCellStyle="Dziesiętny">
      <calculatedColumnFormula>(1.025^3)*N2</calculatedColumnFormula>
    </tableColumn>
    <tableColumn id="18" xr3:uid="{88239A88-0A6F-0647-8364-71A0638822D6}" name="⅔ sumy w latach 2021-27" dataDxfId="24">
      <calculatedColumnFormula>SUM(I2,L2,O2)</calculatedColumnFormula>
    </tableColumn>
    <tableColumn id="19" xr3:uid="{4AB40D3E-5331-AE47-992E-5FD7202AA13E}" name="⅓ sumy w latach 2021-27" dataDxfId="23">
      <calculatedColumnFormula>SUM(J2,M2,P2)</calculatedColumnFormula>
    </tableColumn>
    <tableColumn id="20" xr3:uid="{2889A886-832B-404C-B36B-AB86D033E15E}" name="49,5% sumy w latach 2021-27" dataDxfId="22">
      <calculatedColumnFormula>SUM(K2,N2,Q2)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ela2" displayName="Tabela2" ref="A1:AA83" totalsRowShown="0" dataDxfId="96" tableBorderDxfId="95">
  <autoFilter ref="A1:AA83" xr:uid="{00000000-0009-0000-0100-000002000000}"/>
  <tableColumns count="27">
    <tableColumn id="1" xr3:uid="{00000000-0010-0000-0200-000001000000}" name="Numer umowy/aneksu/decyzji" dataDxfId="94"/>
    <tableColumn id="2" xr3:uid="{00000000-0010-0000-0200-000002000000}" name="Tytuł projektu" dataDxfId="93"/>
    <tableColumn id="3" xr3:uid="{00000000-0010-0000-0200-000003000000}" name="Program Operacyjny &lt;Nazwa&gt;" dataDxfId="92"/>
    <tableColumn id="4" xr3:uid="{00000000-0010-0000-0200-000004000000}" name="Oś priorytetowa &lt;Kod&gt;" dataDxfId="91"/>
    <tableColumn id="5" xr3:uid="{00000000-0010-0000-0200-000005000000}" name="Działanie &lt;Kod&gt;" dataDxfId="90"/>
    <tableColumn id="6" xr3:uid="{00000000-0010-0000-0200-000006000000}" name="Poddziałanie &lt;Kod&gt;" dataDxfId="89"/>
    <tableColumn id="7" xr3:uid="{00000000-0010-0000-0200-000007000000}" name="Cały kraj/ Województwo" dataDxfId="88"/>
    <tableColumn id="8" xr3:uid="{00000000-0010-0000-0200-000008000000}" name="Powiat" dataDxfId="87"/>
    <tableColumn id="9" xr3:uid="{00000000-0010-0000-0200-000009000000}" name="Gmina" dataDxfId="86"/>
    <tableColumn id="10" xr3:uid="{00000000-0010-0000-0200-00000A000000}" name="Wartość ogółem" dataDxfId="85"/>
    <tableColumn id="11" xr3:uid="{00000000-0010-0000-0200-00000B000000}" name="Wydatki kwalifikowalne" dataDxfId="84"/>
    <tableColumn id="12" xr3:uid="{00000000-0010-0000-0200-00000C000000}" name="Dofinansowanie" dataDxfId="83"/>
    <tableColumn id="13" xr3:uid="{00000000-0010-0000-0200-00000D000000}" name="Dofinansowanie UE" dataDxfId="82"/>
    <tableColumn id="14" xr3:uid="{00000000-0010-0000-0200-00000E000000}" name="Nazwa beneficjenta" dataDxfId="81"/>
    <tableColumn id="15" xr3:uid="{00000000-0010-0000-0200-00000F000000}" name="NIP beneficjenta" dataDxfId="80"/>
    <tableColumn id="16" xr3:uid="{00000000-0010-0000-0200-000010000000}" name="Kod pocztowy" dataDxfId="79"/>
    <tableColumn id="17" xr3:uid="{00000000-0010-0000-0200-000011000000}" name="Miejscowość" dataDxfId="78"/>
    <tableColumn id="18" xr3:uid="{00000000-0010-0000-0200-000012000000}" name="Województwo" dataDxfId="77"/>
    <tableColumn id="19" xr3:uid="{00000000-0010-0000-0200-000013000000}" name="Powiat2" dataDxfId="76"/>
    <tableColumn id="20" xr3:uid="{00000000-0010-0000-0200-000014000000}" name="Temat priorytetu" dataDxfId="75"/>
    <tableColumn id="21" xr3:uid="{00000000-0010-0000-0200-000015000000}" name="Forma prawna" dataDxfId="74"/>
    <tableColumn id="22" xr3:uid="{00000000-0010-0000-0200-000016000000}" name="Obszar realizacji" dataDxfId="73"/>
    <tableColumn id="23" xr3:uid="{00000000-0010-0000-0200-000017000000}" name="Projekt zakończony (Wniosek o płatność końcową)" dataDxfId="72"/>
    <tableColumn id="24" xr3:uid="{00000000-0010-0000-0200-000018000000}" name="Data podpisania Umowy/Aneksu" dataDxfId="71"/>
    <tableColumn id="25" xr3:uid="{00000000-0010-0000-0200-000019000000}" name="Data utworzenia w KSI SIMIK 07-13 Umowy/Aneksu" dataDxfId="70"/>
    <tableColumn id="26" xr3:uid="{00000000-0010-0000-0200-00001A000000}" name="Data rozpoczęcia realizacji " dataDxfId="69"/>
    <tableColumn id="27" xr3:uid="{00000000-0010-0000-0200-00001B000000}" name="Data zakończenia realizacji" dataDxfId="68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467A6E-61A8-E845-B294-C16213FD9A3A}" name="Tabela3" displayName="Tabela3" ref="A1:Z17" totalsRowShown="0" headerRowDxfId="41" dataDxfId="42">
  <autoFilter ref="A1:Z17" xr:uid="{FBD6B393-3577-3B44-BE81-78E9A56006F3}"/>
  <tableColumns count="26">
    <tableColumn id="1" xr3:uid="{62C3ED6C-7264-D342-B152-BF773EFEFEFA}" name="Etykiety wierszy"/>
    <tableColumn id="2" xr3:uid="{D39E0009-A7C7-E84C-8753-6334CD8C29A1}" name="Wartość ogółem" dataDxfId="67" dataCellStyle="Dziesiętny"/>
    <tableColumn id="3" xr3:uid="{3F8547C4-BFD4-8343-8938-A8FD664DFBB4}" name="Dofinansowanie" dataDxfId="66" dataCellStyle="Dziesiętny"/>
    <tableColumn id="4" xr3:uid="{270B421F-DACE-FB42-9B4E-27E570A46D1B}" name="⅔ wartości ogółem" dataDxfId="65" dataCellStyle="Dziesiętny">
      <calculatedColumnFormula>2/3*$B2</calculatedColumnFormula>
    </tableColumn>
    <tableColumn id="5" xr3:uid="{B9A42364-985C-7842-A725-C02C32D51EDD}" name="⅓ wartości ogółem" dataDxfId="64" dataCellStyle="Dziesiętny">
      <calculatedColumnFormula>1/3*$B2</calculatedColumnFormula>
    </tableColumn>
    <tableColumn id="6" xr3:uid="{EA8D4C38-50AC-F945-B8D0-8911D5B6F1D0}" name="49,5% z wartości ogółem" dataDxfId="63" dataCellStyle="Dziesiętny">
      <calculatedColumnFormula>0.485*$B2</calculatedColumnFormula>
    </tableColumn>
    <tableColumn id="7" xr3:uid="{7D1C91FF-C283-8848-A48E-A22B5082D389}" name="⅔ w 2021" dataDxfId="62" dataCellStyle="Dziesiętny">
      <calculatedColumnFormula>(1.023*1.037*1.027)*D2</calculatedColumnFormula>
    </tableColumn>
    <tableColumn id="8" xr3:uid="{07E3780D-325F-CA46-8422-72FCA5303BA2}" name="⅓ w 2021" dataDxfId="61" dataCellStyle="Dziesiętny">
      <calculatedColumnFormula>(1.023*1.037*1.027)*E2</calculatedColumnFormula>
    </tableColumn>
    <tableColumn id="9" xr3:uid="{63C9E899-1462-934B-B5DA-7AB27F5E098E}" name="49,5% w 2021" dataDxfId="60" dataCellStyle="Dziesiętny">
      <calculatedColumnFormula>(1.023*1.037*1.027)*F2</calculatedColumnFormula>
    </tableColumn>
    <tableColumn id="10" xr3:uid="{BB2140B2-6248-EC49-9F6B-CD718EC155B2}" name="⅔ w 2024" dataDxfId="59" dataCellStyle="Dziesiętny">
      <calculatedColumnFormula>(1.025^3)*G2</calculatedColumnFormula>
    </tableColumn>
    <tableColumn id="11" xr3:uid="{EBDA7B3E-8FE4-E54D-AD36-AD4FED822EA0}" name="⅓ w 2024" dataDxfId="58" dataCellStyle="Dziesiętny">
      <calculatedColumnFormula>(1.025^3)*H2</calculatedColumnFormula>
    </tableColumn>
    <tableColumn id="12" xr3:uid="{FFBEFF29-E120-DD49-A5E7-D3866742996A}" name="49,5% w 2024" dataDxfId="57" dataCellStyle="Dziesiętny">
      <calculatedColumnFormula>(1.025^3)*I2</calculatedColumnFormula>
    </tableColumn>
    <tableColumn id="13" xr3:uid="{07DD1084-F0B5-134E-B6EB-34E0068D9D92}" name="⅔ w 2027" dataDxfId="56" dataCellStyle="Dziesiętny">
      <calculatedColumnFormula>(1.025^3)*J2</calculatedColumnFormula>
    </tableColumn>
    <tableColumn id="14" xr3:uid="{676A153F-43B2-9B4C-BCAB-269B1B8C0C59}" name="⅓ w 2027" dataDxfId="55" dataCellStyle="Dziesiętny">
      <calculatedColumnFormula>(1.025^3)*K2</calculatedColumnFormula>
    </tableColumn>
    <tableColumn id="15" xr3:uid="{CF0B0112-8F68-5446-B174-0E288A6391E1}" name="49,5% w 2027" dataDxfId="54" dataCellStyle="Dziesiętny">
      <calculatedColumnFormula>(1.025^3)*L2</calculatedColumnFormula>
    </tableColumn>
    <tableColumn id="16" xr3:uid="{0CD19272-3151-C247-8D54-52020C24763B}" name="⅔ sumy w latach 2021-27" dataDxfId="53">
      <calculatedColumnFormula>G2*(1.025^6)+J2*(1.025^3)+M2</calculatedColumnFormula>
    </tableColumn>
    <tableColumn id="17" xr3:uid="{5F0D8EA7-3C96-1A4F-BABD-3FD9727F31CF}" name="⅓ sumy w latach 2021-27" dataDxfId="52">
      <calculatedColumnFormula>H2*(1.025^6)+K2*(1.025^3)+N2</calculatedColumnFormula>
    </tableColumn>
    <tableColumn id="18" xr3:uid="{490C2E6E-E564-A145-A340-DB95A3D2BC5F}" name="49,5% sumy w latach 2021-27" dataDxfId="51">
      <calculatedColumnFormula>I2*(1.025^6)+L2*(1.025^3)+O2</calculatedColumnFormula>
    </tableColumn>
    <tableColumn id="19" xr3:uid="{41C5F316-1807-C84A-98A8-9B53BDDD6431}" name="udział w ogóle środków" dataDxfId="50" dataCellStyle="Procentowy">
      <calculatedColumnFormula>P2/P$18</calculatedColumnFormula>
    </tableColumn>
    <tableColumn id="20" xr3:uid="{4997B6AB-DCFD-0C44-92BE-8A109B0DCE41}" name="udział w B+R" dataDxfId="49" dataCellStyle="Procentowy">
      <calculatedColumnFormula>B22</calculatedColumnFormula>
    </tableColumn>
    <tableColumn id="21" xr3:uid="{73E8145E-AA2F-9E4A-BF1A-1338A354D3A0}" name="udział środki oraz B+R" dataDxfId="48" dataCellStyle="Procentowy">
      <calculatedColumnFormula>S2*$S$20+T2*$T$20</calculatedColumnFormula>
    </tableColumn>
    <tableColumn id="22" xr3:uid="{8244194D-2C05-7343-85F6-8A3C3F303BDD}" name="2018 - szare wagi w kolejnych latach (49,5%)" dataDxfId="47">
      <calculatedColumnFormula>U2*$F$18</calculatedColumnFormula>
    </tableColumn>
    <tableColumn id="23" xr3:uid="{A8F2D5FA-7BB0-F54E-927A-4388D4F55BAC}" name="2021 - szare wagi w kolejnych latach (49,5%)" dataDxfId="46">
      <calculatedColumnFormula>(1.023*1.037*1.027)*V2</calculatedColumnFormula>
    </tableColumn>
    <tableColumn id="24" xr3:uid="{8D20232D-26D3-EB4E-968A-1B31EB90CB10}" name="2024 - szare wagi w kolejnych latach (49,5%)" dataDxfId="45">
      <calculatedColumnFormula>(1.025^3)*W2</calculatedColumnFormula>
    </tableColumn>
    <tableColumn id="25" xr3:uid="{57D39E3E-7693-164B-9A96-D435111877F0}" name="2027 - szare wagi w kolejnych latach (49,5%)" dataDxfId="44">
      <calculatedColumnFormula>(1.025^3)*X2</calculatedColumnFormula>
    </tableColumn>
    <tableColumn id="26" xr3:uid="{3E7C46D9-2F9C-0C44-BB98-F528D0CE2ABF}" name="suma (49,5%) za 2021-27" dataDxfId="43">
      <calculatedColumnFormula>W2*(1.025^6)+X2*(1.025^3)+Y2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0"/>
  <sheetViews>
    <sheetView zoomScaleNormal="100" workbookViewId="0">
      <selection activeCell="B33" sqref="A1:AA77"/>
    </sheetView>
  </sheetViews>
  <sheetFormatPr baseColWidth="10" defaultColWidth="10.6640625" defaultRowHeight="16" x14ac:dyDescent="0.2"/>
  <cols>
    <col min="1" max="1" width="29" customWidth="1"/>
    <col min="2" max="2" width="174.1640625" customWidth="1"/>
    <col min="3" max="3" width="42" customWidth="1"/>
    <col min="4" max="4" width="22.5" customWidth="1"/>
    <col min="5" max="5" width="16.83203125" customWidth="1"/>
    <col min="6" max="6" width="19.5" customWidth="1"/>
    <col min="7" max="7" width="23.83203125" customWidth="1"/>
    <col min="10" max="10" width="17.6640625" style="20" bestFit="1" customWidth="1"/>
    <col min="11" max="11" width="23.6640625" style="20" customWidth="1"/>
    <col min="12" max="12" width="17.6640625" style="20" bestFit="1" customWidth="1"/>
    <col min="13" max="13" width="19.6640625" style="20" customWidth="1"/>
    <col min="14" max="14" width="19.83203125" customWidth="1"/>
    <col min="15" max="15" width="17" customWidth="1"/>
    <col min="16" max="16" width="15" customWidth="1"/>
    <col min="17" max="17" width="14" customWidth="1"/>
    <col min="18" max="18" width="15.33203125" customWidth="1"/>
    <col min="20" max="20" width="17.5" customWidth="1"/>
    <col min="21" max="21" width="15.5" customWidth="1"/>
    <col min="22" max="22" width="17" customWidth="1"/>
    <col min="23" max="23" width="45" customWidth="1"/>
    <col min="24" max="24" width="30.6640625" customWidth="1"/>
    <col min="25" max="25" width="46.6640625" customWidth="1"/>
    <col min="26" max="27" width="25.83203125" customWidth="1"/>
  </cols>
  <sheetData>
    <row r="1" spans="1:27" x14ac:dyDescent="0.2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6" t="s">
        <v>9</v>
      </c>
      <c r="K1" s="21" t="s">
        <v>10</v>
      </c>
      <c r="L1" s="16" t="s">
        <v>11</v>
      </c>
      <c r="M1" s="16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1" t="s">
        <v>17</v>
      </c>
      <c r="S1" s="11" t="s">
        <v>388</v>
      </c>
      <c r="T1" s="11" t="s">
        <v>18</v>
      </c>
      <c r="U1" s="11" t="s">
        <v>19</v>
      </c>
      <c r="V1" s="11" t="s">
        <v>20</v>
      </c>
      <c r="W1" s="11" t="s">
        <v>21</v>
      </c>
      <c r="X1" s="11" t="s">
        <v>22</v>
      </c>
      <c r="Y1" s="11" t="s">
        <v>23</v>
      </c>
      <c r="Z1" s="11" t="s">
        <v>24</v>
      </c>
      <c r="AA1" s="12" t="s">
        <v>25</v>
      </c>
    </row>
    <row r="2" spans="1:27" x14ac:dyDescent="0.2">
      <c r="A2" s="4" t="s">
        <v>26</v>
      </c>
      <c r="B2" s="5" t="s">
        <v>27</v>
      </c>
      <c r="C2" s="5" t="s">
        <v>28</v>
      </c>
      <c r="D2" s="5" t="s">
        <v>29</v>
      </c>
      <c r="E2" s="5" t="s">
        <v>30</v>
      </c>
      <c r="F2" s="5"/>
      <c r="G2" s="5" t="s">
        <v>31</v>
      </c>
      <c r="H2" s="5" t="s">
        <v>32</v>
      </c>
      <c r="I2" s="5" t="s">
        <v>33</v>
      </c>
      <c r="J2" s="17">
        <v>167894104.19</v>
      </c>
      <c r="K2" s="17">
        <v>136663028.59</v>
      </c>
      <c r="L2" s="17">
        <v>116163574.3</v>
      </c>
      <c r="M2" s="17">
        <v>98739038.150000006</v>
      </c>
      <c r="N2" s="5" t="s">
        <v>34</v>
      </c>
      <c r="O2" s="5" t="s">
        <v>35</v>
      </c>
      <c r="P2" s="5" t="s">
        <v>36</v>
      </c>
      <c r="Q2" s="5" t="s">
        <v>37</v>
      </c>
      <c r="R2" s="5" t="s">
        <v>31</v>
      </c>
      <c r="S2" s="5"/>
      <c r="T2" s="5" t="s">
        <v>38</v>
      </c>
      <c r="U2" s="5" t="s">
        <v>39</v>
      </c>
      <c r="V2" s="5" t="s">
        <v>40</v>
      </c>
      <c r="W2" s="5" t="s">
        <v>41</v>
      </c>
      <c r="X2" s="25">
        <v>42331</v>
      </c>
      <c r="Y2" s="25">
        <v>42331</v>
      </c>
      <c r="Z2" s="25">
        <v>39400</v>
      </c>
      <c r="AA2" s="26">
        <v>42331</v>
      </c>
    </row>
    <row r="3" spans="1:27" x14ac:dyDescent="0.2">
      <c r="A3" s="7" t="s">
        <v>42</v>
      </c>
      <c r="B3" s="8" t="s">
        <v>43</v>
      </c>
      <c r="C3" s="8" t="s">
        <v>28</v>
      </c>
      <c r="D3" s="8" t="s">
        <v>29</v>
      </c>
      <c r="E3" s="8" t="s">
        <v>30</v>
      </c>
      <c r="F3" s="8"/>
      <c r="G3" s="8" t="s">
        <v>31</v>
      </c>
      <c r="H3" s="8" t="s">
        <v>44</v>
      </c>
      <c r="I3" s="8" t="s">
        <v>45</v>
      </c>
      <c r="J3" s="18">
        <v>164397695</v>
      </c>
      <c r="K3" s="18">
        <v>135271870</v>
      </c>
      <c r="L3" s="18">
        <v>114981089.5</v>
      </c>
      <c r="M3" s="18">
        <v>97733926.069999993</v>
      </c>
      <c r="N3" s="8" t="s">
        <v>46</v>
      </c>
      <c r="O3" s="8" t="s">
        <v>47</v>
      </c>
      <c r="P3" s="8" t="s">
        <v>48</v>
      </c>
      <c r="Q3" s="8" t="s">
        <v>49</v>
      </c>
      <c r="R3" s="8" t="s">
        <v>31</v>
      </c>
      <c r="S3" s="8"/>
      <c r="T3" s="8" t="s">
        <v>38</v>
      </c>
      <c r="U3" s="8" t="s">
        <v>50</v>
      </c>
      <c r="V3" s="8" t="s">
        <v>40</v>
      </c>
      <c r="W3" s="8" t="s">
        <v>41</v>
      </c>
      <c r="X3" s="27">
        <v>42093</v>
      </c>
      <c r="Y3" s="27">
        <v>42103</v>
      </c>
      <c r="Z3" s="27">
        <v>39539</v>
      </c>
      <c r="AA3" s="28">
        <v>42094</v>
      </c>
    </row>
    <row r="4" spans="1:27" x14ac:dyDescent="0.2">
      <c r="A4" s="4" t="s">
        <v>51</v>
      </c>
      <c r="B4" s="5" t="s">
        <v>52</v>
      </c>
      <c r="C4" s="5" t="s">
        <v>28</v>
      </c>
      <c r="D4" s="5" t="s">
        <v>29</v>
      </c>
      <c r="E4" s="5" t="s">
        <v>30</v>
      </c>
      <c r="F4" s="5"/>
      <c r="G4" s="5" t="s">
        <v>53</v>
      </c>
      <c r="H4" s="5" t="s">
        <v>54</v>
      </c>
      <c r="I4" s="5" t="s">
        <v>55</v>
      </c>
      <c r="J4" s="17">
        <v>182754195.72999999</v>
      </c>
      <c r="K4" s="17">
        <v>146708136.22999999</v>
      </c>
      <c r="L4" s="17">
        <v>124701915.79000001</v>
      </c>
      <c r="M4" s="17">
        <v>105996628.42</v>
      </c>
      <c r="N4" s="5" t="s">
        <v>56</v>
      </c>
      <c r="O4" s="5" t="s">
        <v>57</v>
      </c>
      <c r="P4" s="5" t="s">
        <v>58</v>
      </c>
      <c r="Q4" s="5" t="s">
        <v>59</v>
      </c>
      <c r="R4" s="5" t="s">
        <v>53</v>
      </c>
      <c r="S4" s="5"/>
      <c r="T4" s="5" t="s">
        <v>38</v>
      </c>
      <c r="U4" s="5" t="s">
        <v>60</v>
      </c>
      <c r="V4" s="5" t="s">
        <v>40</v>
      </c>
      <c r="W4" s="5" t="s">
        <v>41</v>
      </c>
      <c r="X4" s="25">
        <v>42276</v>
      </c>
      <c r="Y4" s="25">
        <v>42277</v>
      </c>
      <c r="Z4" s="25">
        <v>39268</v>
      </c>
      <c r="AA4" s="26">
        <v>42307</v>
      </c>
    </row>
    <row r="5" spans="1:27" x14ac:dyDescent="0.2">
      <c r="A5" s="7" t="s">
        <v>61</v>
      </c>
      <c r="B5" s="8" t="s">
        <v>62</v>
      </c>
      <c r="C5" s="8" t="s">
        <v>28</v>
      </c>
      <c r="D5" s="8" t="s">
        <v>29</v>
      </c>
      <c r="E5" s="8" t="s">
        <v>30</v>
      </c>
      <c r="F5" s="8"/>
      <c r="G5" s="8" t="s">
        <v>63</v>
      </c>
      <c r="H5" s="8" t="s">
        <v>64</v>
      </c>
      <c r="I5" s="8" t="s">
        <v>65</v>
      </c>
      <c r="J5" s="18">
        <v>171938795.56999999</v>
      </c>
      <c r="K5" s="18">
        <v>140260034.06999999</v>
      </c>
      <c r="L5" s="18">
        <v>119221028.95999999</v>
      </c>
      <c r="M5" s="18">
        <v>101337874.61</v>
      </c>
      <c r="N5" s="8" t="s">
        <v>66</v>
      </c>
      <c r="O5" s="8" t="s">
        <v>67</v>
      </c>
      <c r="P5" s="8" t="s">
        <v>68</v>
      </c>
      <c r="Q5" s="8" t="s">
        <v>69</v>
      </c>
      <c r="R5" s="8" t="s">
        <v>63</v>
      </c>
      <c r="S5" s="8"/>
      <c r="T5" s="8" t="s">
        <v>38</v>
      </c>
      <c r="U5" s="8" t="s">
        <v>50</v>
      </c>
      <c r="V5" s="8" t="s">
        <v>40</v>
      </c>
      <c r="W5" s="8" t="s">
        <v>41</v>
      </c>
      <c r="X5" s="27">
        <v>42276</v>
      </c>
      <c r="Y5" s="27">
        <v>42277</v>
      </c>
      <c r="Z5" s="27">
        <v>39539</v>
      </c>
      <c r="AA5" s="28">
        <v>42284</v>
      </c>
    </row>
    <row r="6" spans="1:27" x14ac:dyDescent="0.2">
      <c r="A6" s="4" t="s">
        <v>451</v>
      </c>
      <c r="B6" s="5" t="s">
        <v>452</v>
      </c>
      <c r="C6" s="5" t="s">
        <v>28</v>
      </c>
      <c r="D6" s="5" t="s">
        <v>29</v>
      </c>
      <c r="E6" s="5" t="s">
        <v>30</v>
      </c>
      <c r="F6" s="5"/>
      <c r="G6" s="5" t="s">
        <v>53</v>
      </c>
      <c r="H6" s="5" t="s">
        <v>54</v>
      </c>
      <c r="I6" s="5" t="s">
        <v>55</v>
      </c>
      <c r="J6" s="17">
        <v>200898315.66999999</v>
      </c>
      <c r="K6" s="17">
        <v>157903707.97</v>
      </c>
      <c r="L6" s="17">
        <v>128928377.55</v>
      </c>
      <c r="M6" s="17">
        <v>109589120.91</v>
      </c>
      <c r="N6" s="5" t="s">
        <v>453</v>
      </c>
      <c r="O6" s="5" t="s">
        <v>454</v>
      </c>
      <c r="P6" s="5" t="s">
        <v>455</v>
      </c>
      <c r="Q6" s="5" t="s">
        <v>59</v>
      </c>
      <c r="R6" s="5" t="s">
        <v>53</v>
      </c>
      <c r="S6" s="5"/>
      <c r="T6" s="5" t="s">
        <v>38</v>
      </c>
      <c r="U6" s="5" t="s">
        <v>50</v>
      </c>
      <c r="V6" s="5" t="s">
        <v>40</v>
      </c>
      <c r="W6" s="5" t="s">
        <v>41</v>
      </c>
      <c r="X6" s="25">
        <v>42338</v>
      </c>
      <c r="Y6" s="25">
        <v>42339</v>
      </c>
      <c r="Z6" s="25">
        <v>39356</v>
      </c>
      <c r="AA6" s="26">
        <v>42338</v>
      </c>
    </row>
    <row r="7" spans="1:27" x14ac:dyDescent="0.2">
      <c r="A7" s="7" t="s">
        <v>70</v>
      </c>
      <c r="B7" s="8" t="s">
        <v>71</v>
      </c>
      <c r="C7" s="8" t="s">
        <v>28</v>
      </c>
      <c r="D7" s="8" t="s">
        <v>29</v>
      </c>
      <c r="E7" s="8" t="s">
        <v>30</v>
      </c>
      <c r="F7" s="8"/>
      <c r="G7" s="8" t="s">
        <v>63</v>
      </c>
      <c r="H7" s="8" t="s">
        <v>72</v>
      </c>
      <c r="I7" s="8" t="s">
        <v>73</v>
      </c>
      <c r="J7" s="18">
        <v>140227859.50999999</v>
      </c>
      <c r="K7" s="18">
        <v>108662138.14</v>
      </c>
      <c r="L7" s="18">
        <v>92362817.409999996</v>
      </c>
      <c r="M7" s="18">
        <v>78508394.790000007</v>
      </c>
      <c r="N7" s="8" t="s">
        <v>74</v>
      </c>
      <c r="O7" s="8" t="s">
        <v>75</v>
      </c>
      <c r="P7" s="8" t="s">
        <v>76</v>
      </c>
      <c r="Q7" s="8" t="s">
        <v>77</v>
      </c>
      <c r="R7" s="8" t="s">
        <v>63</v>
      </c>
      <c r="S7" s="8"/>
      <c r="T7" s="8" t="s">
        <v>38</v>
      </c>
      <c r="U7" s="8" t="s">
        <v>78</v>
      </c>
      <c r="V7" s="8" t="s">
        <v>40</v>
      </c>
      <c r="W7" s="8" t="s">
        <v>41</v>
      </c>
      <c r="X7" s="27">
        <v>42353</v>
      </c>
      <c r="Y7" s="27">
        <v>42354</v>
      </c>
      <c r="Z7" s="27">
        <v>39660</v>
      </c>
      <c r="AA7" s="28">
        <v>42369</v>
      </c>
    </row>
    <row r="8" spans="1:27" x14ac:dyDescent="0.2">
      <c r="A8" s="4" t="s">
        <v>79</v>
      </c>
      <c r="B8" s="5" t="s">
        <v>80</v>
      </c>
      <c r="C8" s="5" t="s">
        <v>28</v>
      </c>
      <c r="D8" s="5" t="s">
        <v>29</v>
      </c>
      <c r="E8" s="5" t="s">
        <v>30</v>
      </c>
      <c r="F8" s="5"/>
      <c r="G8" s="5" t="s">
        <v>81</v>
      </c>
      <c r="H8" s="5" t="s">
        <v>82</v>
      </c>
      <c r="I8" s="5" t="s">
        <v>83</v>
      </c>
      <c r="J8" s="17">
        <v>178514136.46000001</v>
      </c>
      <c r="K8" s="17">
        <v>144534461.66</v>
      </c>
      <c r="L8" s="17">
        <v>122854292.41</v>
      </c>
      <c r="M8" s="17">
        <v>104426148.54000001</v>
      </c>
      <c r="N8" s="5" t="s">
        <v>84</v>
      </c>
      <c r="O8" s="5" t="s">
        <v>85</v>
      </c>
      <c r="P8" s="5" t="s">
        <v>86</v>
      </c>
      <c r="Q8" s="5" t="s">
        <v>87</v>
      </c>
      <c r="R8" s="5" t="s">
        <v>81</v>
      </c>
      <c r="S8" s="5"/>
      <c r="T8" s="5" t="s">
        <v>38</v>
      </c>
      <c r="U8" s="5" t="s">
        <v>50</v>
      </c>
      <c r="V8" s="5" t="s">
        <v>40</v>
      </c>
      <c r="W8" s="5" t="s">
        <v>41</v>
      </c>
      <c r="X8" s="25">
        <v>42338</v>
      </c>
      <c r="Y8" s="25">
        <v>42338</v>
      </c>
      <c r="Z8" s="25">
        <v>39680</v>
      </c>
      <c r="AA8" s="26">
        <v>42342</v>
      </c>
    </row>
    <row r="9" spans="1:27" x14ac:dyDescent="0.2">
      <c r="A9" s="7" t="s">
        <v>445</v>
      </c>
      <c r="B9" s="8" t="s">
        <v>446</v>
      </c>
      <c r="C9" s="8" t="s">
        <v>28</v>
      </c>
      <c r="D9" s="8" t="s">
        <v>29</v>
      </c>
      <c r="E9" s="8" t="s">
        <v>30</v>
      </c>
      <c r="F9" s="8"/>
      <c r="G9" s="8" t="s">
        <v>100</v>
      </c>
      <c r="H9" s="8" t="s">
        <v>447</v>
      </c>
      <c r="I9" s="8" t="s">
        <v>326</v>
      </c>
      <c r="J9" s="18">
        <v>68725662.269999996</v>
      </c>
      <c r="K9" s="18">
        <v>56213494.799999997</v>
      </c>
      <c r="L9" s="18">
        <v>47781470.579999998</v>
      </c>
      <c r="M9" s="18">
        <v>40614249.990000002</v>
      </c>
      <c r="N9" s="8" t="s">
        <v>448</v>
      </c>
      <c r="O9" s="8" t="s">
        <v>449</v>
      </c>
      <c r="P9" s="8" t="s">
        <v>450</v>
      </c>
      <c r="Q9" s="8" t="s">
        <v>326</v>
      </c>
      <c r="R9" s="8" t="s">
        <v>100</v>
      </c>
      <c r="S9" s="8"/>
      <c r="T9" s="8" t="s">
        <v>38</v>
      </c>
      <c r="U9" s="8" t="s">
        <v>50</v>
      </c>
      <c r="V9" s="8" t="s">
        <v>40</v>
      </c>
      <c r="W9" s="8" t="s">
        <v>41</v>
      </c>
      <c r="X9" s="27">
        <v>41946</v>
      </c>
      <c r="Y9" s="27">
        <v>41950</v>
      </c>
      <c r="Z9" s="27">
        <v>40238</v>
      </c>
      <c r="AA9" s="28">
        <v>42155</v>
      </c>
    </row>
    <row r="10" spans="1:27" x14ac:dyDescent="0.2">
      <c r="A10" s="4" t="s">
        <v>88</v>
      </c>
      <c r="B10" s="5" t="s">
        <v>89</v>
      </c>
      <c r="C10" s="5" t="s">
        <v>28</v>
      </c>
      <c r="D10" s="5" t="s">
        <v>29</v>
      </c>
      <c r="E10" s="5" t="s">
        <v>30</v>
      </c>
      <c r="F10" s="5"/>
      <c r="G10" s="5" t="s">
        <v>90</v>
      </c>
      <c r="H10" s="5" t="s">
        <v>91</v>
      </c>
      <c r="I10" s="5" t="s">
        <v>92</v>
      </c>
      <c r="J10" s="17">
        <v>79125000</v>
      </c>
      <c r="K10" s="17">
        <v>65027400</v>
      </c>
      <c r="L10" s="17">
        <v>55273290</v>
      </c>
      <c r="M10" s="17">
        <v>46982296.5</v>
      </c>
      <c r="N10" s="5" t="s">
        <v>93</v>
      </c>
      <c r="O10" s="5" t="s">
        <v>94</v>
      </c>
      <c r="P10" s="5" t="s">
        <v>95</v>
      </c>
      <c r="Q10" s="5" t="s">
        <v>96</v>
      </c>
      <c r="R10" s="5" t="s">
        <v>90</v>
      </c>
      <c r="S10" s="5"/>
      <c r="T10" s="5" t="s">
        <v>38</v>
      </c>
      <c r="U10" s="5" t="s">
        <v>97</v>
      </c>
      <c r="V10" s="5" t="s">
        <v>40</v>
      </c>
      <c r="W10" s="5" t="s">
        <v>41</v>
      </c>
      <c r="X10" s="25">
        <v>42044</v>
      </c>
      <c r="Y10" s="25">
        <v>42055</v>
      </c>
      <c r="Z10" s="25">
        <v>39600</v>
      </c>
      <c r="AA10" s="26">
        <v>42185</v>
      </c>
    </row>
    <row r="11" spans="1:27" x14ac:dyDescent="0.2">
      <c r="A11" s="7" t="s">
        <v>98</v>
      </c>
      <c r="B11" s="8" t="s">
        <v>99</v>
      </c>
      <c r="C11" s="8" t="s">
        <v>28</v>
      </c>
      <c r="D11" s="8" t="s">
        <v>29</v>
      </c>
      <c r="E11" s="8" t="s">
        <v>30</v>
      </c>
      <c r="F11" s="8"/>
      <c r="G11" s="8" t="s">
        <v>100</v>
      </c>
      <c r="H11" s="8" t="s">
        <v>101</v>
      </c>
      <c r="I11" s="8" t="s">
        <v>102</v>
      </c>
      <c r="J11" s="18">
        <v>129218344.88</v>
      </c>
      <c r="K11" s="18">
        <v>104324708.52</v>
      </c>
      <c r="L11" s="18">
        <v>88676002.239999995</v>
      </c>
      <c r="M11" s="18">
        <v>75374601.900000006</v>
      </c>
      <c r="N11" s="8" t="s">
        <v>103</v>
      </c>
      <c r="O11" s="8" t="s">
        <v>104</v>
      </c>
      <c r="P11" s="8" t="s">
        <v>105</v>
      </c>
      <c r="Q11" s="8" t="s">
        <v>106</v>
      </c>
      <c r="R11" s="8" t="s">
        <v>100</v>
      </c>
      <c r="S11" s="8"/>
      <c r="T11" s="8" t="s">
        <v>38</v>
      </c>
      <c r="U11" s="8" t="s">
        <v>78</v>
      </c>
      <c r="V11" s="8" t="s">
        <v>40</v>
      </c>
      <c r="W11" s="8" t="s">
        <v>41</v>
      </c>
      <c r="X11" s="27">
        <v>42243</v>
      </c>
      <c r="Y11" s="27">
        <v>42247</v>
      </c>
      <c r="Z11" s="27">
        <v>39692</v>
      </c>
      <c r="AA11" s="28">
        <v>42277</v>
      </c>
    </row>
    <row r="12" spans="1:27" x14ac:dyDescent="0.2">
      <c r="A12" s="4" t="s">
        <v>107</v>
      </c>
      <c r="B12" s="5" t="s">
        <v>108</v>
      </c>
      <c r="C12" s="5" t="s">
        <v>28</v>
      </c>
      <c r="D12" s="5" t="s">
        <v>29</v>
      </c>
      <c r="E12" s="5" t="s">
        <v>30</v>
      </c>
      <c r="F12" s="5"/>
      <c r="G12" s="5" t="s">
        <v>63</v>
      </c>
      <c r="H12" s="5" t="s">
        <v>64</v>
      </c>
      <c r="I12" s="5" t="s">
        <v>65</v>
      </c>
      <c r="J12" s="17">
        <v>141280274.18000001</v>
      </c>
      <c r="K12" s="17">
        <v>113444966.29000001</v>
      </c>
      <c r="L12" s="17">
        <v>96428221.340000004</v>
      </c>
      <c r="M12" s="17">
        <v>81963988.140000001</v>
      </c>
      <c r="N12" s="5" t="s">
        <v>109</v>
      </c>
      <c r="O12" s="5" t="s">
        <v>110</v>
      </c>
      <c r="P12" s="5" t="s">
        <v>111</v>
      </c>
      <c r="Q12" s="5" t="s">
        <v>69</v>
      </c>
      <c r="R12" s="5" t="s">
        <v>63</v>
      </c>
      <c r="S12" s="5"/>
      <c r="T12" s="5" t="s">
        <v>38</v>
      </c>
      <c r="U12" s="5" t="s">
        <v>50</v>
      </c>
      <c r="V12" s="5" t="s">
        <v>40</v>
      </c>
      <c r="W12" s="5" t="s">
        <v>41</v>
      </c>
      <c r="X12" s="25">
        <v>42353</v>
      </c>
      <c r="Y12" s="25">
        <v>42354</v>
      </c>
      <c r="Z12" s="25">
        <v>39722</v>
      </c>
      <c r="AA12" s="26">
        <v>42353</v>
      </c>
    </row>
    <row r="13" spans="1:27" x14ac:dyDescent="0.2">
      <c r="A13" s="7" t="s">
        <v>112</v>
      </c>
      <c r="B13" s="8" t="s">
        <v>113</v>
      </c>
      <c r="C13" s="8" t="s">
        <v>28</v>
      </c>
      <c r="D13" s="8" t="s">
        <v>29</v>
      </c>
      <c r="E13" s="8" t="s">
        <v>30</v>
      </c>
      <c r="F13" s="8"/>
      <c r="G13" s="8" t="s">
        <v>114</v>
      </c>
      <c r="H13" s="8" t="s">
        <v>115</v>
      </c>
      <c r="I13" s="8" t="s">
        <v>116</v>
      </c>
      <c r="J13" s="18">
        <v>119200000</v>
      </c>
      <c r="K13" s="18">
        <v>98600000</v>
      </c>
      <c r="L13" s="18">
        <v>83810000</v>
      </c>
      <c r="M13" s="18">
        <v>71238500</v>
      </c>
      <c r="N13" s="8" t="s">
        <v>117</v>
      </c>
      <c r="O13" s="8" t="s">
        <v>118</v>
      </c>
      <c r="P13" s="8" t="s">
        <v>119</v>
      </c>
      <c r="Q13" s="8" t="s">
        <v>120</v>
      </c>
      <c r="R13" s="8" t="s">
        <v>114</v>
      </c>
      <c r="S13" s="8"/>
      <c r="T13" s="8" t="s">
        <v>38</v>
      </c>
      <c r="U13" s="8" t="s">
        <v>50</v>
      </c>
      <c r="V13" s="8" t="s">
        <v>40</v>
      </c>
      <c r="W13" s="8" t="s">
        <v>41</v>
      </c>
      <c r="X13" s="27">
        <v>42489</v>
      </c>
      <c r="Y13" s="27">
        <v>42499</v>
      </c>
      <c r="Z13" s="27">
        <v>39904</v>
      </c>
      <c r="AA13" s="28">
        <v>42325</v>
      </c>
    </row>
    <row r="14" spans="1:27" x14ac:dyDescent="0.2">
      <c r="A14" s="4" t="s">
        <v>423</v>
      </c>
      <c r="B14" s="5" t="s">
        <v>424</v>
      </c>
      <c r="C14" s="5" t="s">
        <v>123</v>
      </c>
      <c r="D14" s="5" t="s">
        <v>124</v>
      </c>
      <c r="E14" s="5" t="s">
        <v>125</v>
      </c>
      <c r="F14" s="5"/>
      <c r="G14" s="5" t="s">
        <v>425</v>
      </c>
      <c r="H14" s="5" t="s">
        <v>426</v>
      </c>
      <c r="I14" s="5" t="s">
        <v>427</v>
      </c>
      <c r="J14" s="17">
        <v>119665088.91</v>
      </c>
      <c r="K14" s="17">
        <v>100431233.89</v>
      </c>
      <c r="L14" s="17">
        <v>86464433.890000001</v>
      </c>
      <c r="M14" s="17">
        <v>81657011.359999999</v>
      </c>
      <c r="N14" s="5" t="s">
        <v>428</v>
      </c>
      <c r="O14" s="5" t="s">
        <v>429</v>
      </c>
      <c r="P14" s="5" t="s">
        <v>430</v>
      </c>
      <c r="Q14" s="5" t="s">
        <v>431</v>
      </c>
      <c r="R14" s="5" t="s">
        <v>425</v>
      </c>
      <c r="S14" s="5"/>
      <c r="T14" s="5" t="s">
        <v>389</v>
      </c>
      <c r="U14" s="5" t="s">
        <v>134</v>
      </c>
      <c r="V14" s="5" t="s">
        <v>135</v>
      </c>
      <c r="W14" s="5" t="s">
        <v>41</v>
      </c>
      <c r="X14" s="25">
        <v>42366</v>
      </c>
      <c r="Y14" s="25">
        <v>42367</v>
      </c>
      <c r="Z14" s="25">
        <v>41319</v>
      </c>
      <c r="AA14" s="26">
        <v>42369</v>
      </c>
    </row>
    <row r="15" spans="1:27" x14ac:dyDescent="0.2">
      <c r="A15" s="7" t="s">
        <v>121</v>
      </c>
      <c r="B15" s="8" t="s">
        <v>122</v>
      </c>
      <c r="C15" s="8" t="s">
        <v>123</v>
      </c>
      <c r="D15" s="8" t="s">
        <v>124</v>
      </c>
      <c r="E15" s="8" t="s">
        <v>125</v>
      </c>
      <c r="F15" s="8"/>
      <c r="G15" s="8" t="s">
        <v>126</v>
      </c>
      <c r="H15" s="8" t="s">
        <v>127</v>
      </c>
      <c r="I15" s="8" t="s">
        <v>128</v>
      </c>
      <c r="J15" s="18">
        <v>66714370.840000004</v>
      </c>
      <c r="K15" s="18">
        <v>64489850.079999998</v>
      </c>
      <c r="L15" s="18">
        <v>55588012</v>
      </c>
      <c r="M15" s="18">
        <v>52499790</v>
      </c>
      <c r="N15" s="8" t="s">
        <v>129</v>
      </c>
      <c r="O15" s="8" t="s">
        <v>130</v>
      </c>
      <c r="P15" s="8" t="s">
        <v>131</v>
      </c>
      <c r="Q15" s="8" t="s">
        <v>132</v>
      </c>
      <c r="R15" s="8" t="s">
        <v>126</v>
      </c>
      <c r="S15" s="8"/>
      <c r="T15" s="8" t="s">
        <v>133</v>
      </c>
      <c r="U15" s="8" t="s">
        <v>134</v>
      </c>
      <c r="V15" s="8" t="s">
        <v>135</v>
      </c>
      <c r="W15" s="8" t="s">
        <v>41</v>
      </c>
      <c r="X15" s="27">
        <v>40528</v>
      </c>
      <c r="Y15" s="27">
        <v>40529</v>
      </c>
      <c r="Z15" s="27">
        <v>39084</v>
      </c>
      <c r="AA15" s="28">
        <v>40543</v>
      </c>
    </row>
    <row r="16" spans="1:27" x14ac:dyDescent="0.2">
      <c r="A16" s="4" t="s">
        <v>136</v>
      </c>
      <c r="B16" s="5" t="s">
        <v>137</v>
      </c>
      <c r="C16" s="5" t="s">
        <v>123</v>
      </c>
      <c r="D16" s="5" t="s">
        <v>124</v>
      </c>
      <c r="E16" s="5" t="s">
        <v>125</v>
      </c>
      <c r="F16" s="5"/>
      <c r="G16" s="5" t="s">
        <v>138</v>
      </c>
      <c r="H16" s="5" t="s">
        <v>139</v>
      </c>
      <c r="I16" s="5" t="s">
        <v>140</v>
      </c>
      <c r="J16" s="17">
        <v>13829183.859999999</v>
      </c>
      <c r="K16" s="17">
        <v>13829183.859999999</v>
      </c>
      <c r="L16" s="17">
        <v>12446265</v>
      </c>
      <c r="M16" s="17">
        <v>11754806</v>
      </c>
      <c r="N16" s="5" t="s">
        <v>141</v>
      </c>
      <c r="O16" s="5" t="s">
        <v>142</v>
      </c>
      <c r="P16" s="5" t="s">
        <v>143</v>
      </c>
      <c r="Q16" s="5" t="s">
        <v>144</v>
      </c>
      <c r="R16" s="5" t="s">
        <v>138</v>
      </c>
      <c r="S16" s="5"/>
      <c r="T16" s="5" t="s">
        <v>133</v>
      </c>
      <c r="U16" s="5" t="s">
        <v>145</v>
      </c>
      <c r="V16" s="5" t="s">
        <v>135</v>
      </c>
      <c r="W16" s="5" t="s">
        <v>41</v>
      </c>
      <c r="X16" s="25">
        <v>41114</v>
      </c>
      <c r="Y16" s="25">
        <v>41115</v>
      </c>
      <c r="Z16" s="25">
        <v>39654</v>
      </c>
      <c r="AA16" s="26">
        <v>41274</v>
      </c>
    </row>
    <row r="17" spans="1:27" s="1" customFormat="1" x14ac:dyDescent="0.2">
      <c r="A17" s="7" t="s">
        <v>146</v>
      </c>
      <c r="B17" s="8" t="s">
        <v>147</v>
      </c>
      <c r="C17" s="8" t="s">
        <v>123</v>
      </c>
      <c r="D17" s="8" t="s">
        <v>124</v>
      </c>
      <c r="E17" s="8" t="s">
        <v>125</v>
      </c>
      <c r="F17" s="8"/>
      <c r="G17" s="8" t="s">
        <v>138</v>
      </c>
      <c r="H17" s="8" t="s">
        <v>148</v>
      </c>
      <c r="I17" s="8" t="s">
        <v>149</v>
      </c>
      <c r="J17" s="18">
        <v>77242781.420000002</v>
      </c>
      <c r="K17" s="18">
        <v>76799591.700000003</v>
      </c>
      <c r="L17" s="18">
        <v>69074325</v>
      </c>
      <c r="M17" s="18">
        <v>65266902</v>
      </c>
      <c r="N17" s="8" t="s">
        <v>150</v>
      </c>
      <c r="O17" s="8" t="s">
        <v>151</v>
      </c>
      <c r="P17" s="8" t="s">
        <v>152</v>
      </c>
      <c r="Q17" s="8" t="s">
        <v>153</v>
      </c>
      <c r="R17" s="8" t="s">
        <v>138</v>
      </c>
      <c r="S17" s="8"/>
      <c r="T17" s="8" t="s">
        <v>133</v>
      </c>
      <c r="U17" s="8" t="s">
        <v>134</v>
      </c>
      <c r="V17" s="8" t="s">
        <v>135</v>
      </c>
      <c r="W17" s="8" t="s">
        <v>41</v>
      </c>
      <c r="X17" s="27">
        <v>41711</v>
      </c>
      <c r="Y17" s="27">
        <v>41715</v>
      </c>
      <c r="Z17" s="27">
        <v>39189</v>
      </c>
      <c r="AA17" s="28">
        <v>41820</v>
      </c>
    </row>
    <row r="18" spans="1:27" x14ac:dyDescent="0.2">
      <c r="A18" s="4" t="s">
        <v>154</v>
      </c>
      <c r="B18" s="5" t="s">
        <v>155</v>
      </c>
      <c r="C18" s="5" t="s">
        <v>123</v>
      </c>
      <c r="D18" s="5" t="s">
        <v>124</v>
      </c>
      <c r="E18" s="5" t="s">
        <v>125</v>
      </c>
      <c r="F18" s="5"/>
      <c r="G18" s="5" t="s">
        <v>138</v>
      </c>
      <c r="H18" s="5" t="s">
        <v>148</v>
      </c>
      <c r="I18" s="5" t="s">
        <v>149</v>
      </c>
      <c r="J18" s="17">
        <v>37335255.450000003</v>
      </c>
      <c r="K18" s="17">
        <v>37335255.450000003</v>
      </c>
      <c r="L18" s="17">
        <v>32908900.629999999</v>
      </c>
      <c r="M18" s="17">
        <v>31080628.370000001</v>
      </c>
      <c r="N18" s="5" t="s">
        <v>150</v>
      </c>
      <c r="O18" s="5" t="s">
        <v>151</v>
      </c>
      <c r="P18" s="5" t="s">
        <v>152</v>
      </c>
      <c r="Q18" s="5" t="s">
        <v>153</v>
      </c>
      <c r="R18" s="5" t="s">
        <v>138</v>
      </c>
      <c r="S18" s="5"/>
      <c r="T18" s="5" t="s">
        <v>133</v>
      </c>
      <c r="U18" s="5" t="s">
        <v>134</v>
      </c>
      <c r="V18" s="5" t="s">
        <v>135</v>
      </c>
      <c r="W18" s="5" t="s">
        <v>41</v>
      </c>
      <c r="X18" s="25">
        <v>42311</v>
      </c>
      <c r="Y18" s="25">
        <v>42312</v>
      </c>
      <c r="Z18" s="25">
        <v>41458</v>
      </c>
      <c r="AA18" s="26">
        <v>42354</v>
      </c>
    </row>
    <row r="19" spans="1:27" x14ac:dyDescent="0.2">
      <c r="A19" s="7" t="s">
        <v>160</v>
      </c>
      <c r="B19" s="8" t="s">
        <v>161</v>
      </c>
      <c r="C19" s="8" t="s">
        <v>123</v>
      </c>
      <c r="D19" s="8" t="s">
        <v>124</v>
      </c>
      <c r="E19" s="8" t="s">
        <v>125</v>
      </c>
      <c r="F19" s="8"/>
      <c r="G19" s="8" t="s">
        <v>156</v>
      </c>
      <c r="H19" s="8" t="s">
        <v>162</v>
      </c>
      <c r="I19" s="8" t="s">
        <v>163</v>
      </c>
      <c r="J19" s="18">
        <v>92520476.650000006</v>
      </c>
      <c r="K19" s="18">
        <v>75792120.900000006</v>
      </c>
      <c r="L19" s="18">
        <v>65866384.75</v>
      </c>
      <c r="M19" s="18">
        <v>62207141.149999999</v>
      </c>
      <c r="N19" s="8" t="s">
        <v>164</v>
      </c>
      <c r="O19" s="8" t="s">
        <v>165</v>
      </c>
      <c r="P19" s="8" t="s">
        <v>166</v>
      </c>
      <c r="Q19" s="8" t="s">
        <v>167</v>
      </c>
      <c r="R19" s="8" t="s">
        <v>156</v>
      </c>
      <c r="S19" s="8"/>
      <c r="T19" s="8" t="s">
        <v>133</v>
      </c>
      <c r="U19" s="8" t="s">
        <v>60</v>
      </c>
      <c r="V19" s="8" t="s">
        <v>135</v>
      </c>
      <c r="W19" s="8" t="s">
        <v>41</v>
      </c>
      <c r="X19" s="27">
        <v>42312</v>
      </c>
      <c r="Y19" s="27">
        <v>42312</v>
      </c>
      <c r="Z19" s="27">
        <v>39630</v>
      </c>
      <c r="AA19" s="28">
        <v>42338</v>
      </c>
    </row>
    <row r="20" spans="1:27" x14ac:dyDescent="0.2">
      <c r="A20" s="4" t="s">
        <v>168</v>
      </c>
      <c r="B20" s="5" t="s">
        <v>169</v>
      </c>
      <c r="C20" s="5" t="s">
        <v>123</v>
      </c>
      <c r="D20" s="5" t="s">
        <v>124</v>
      </c>
      <c r="E20" s="5" t="s">
        <v>125</v>
      </c>
      <c r="F20" s="5"/>
      <c r="G20" s="5" t="s">
        <v>170</v>
      </c>
      <c r="H20" s="5" t="s">
        <v>171</v>
      </c>
      <c r="I20" s="5" t="s">
        <v>172</v>
      </c>
      <c r="J20" s="17">
        <v>168792258.12</v>
      </c>
      <c r="K20" s="17">
        <v>143397518.25</v>
      </c>
      <c r="L20" s="17">
        <v>125995398.15000001</v>
      </c>
      <c r="M20" s="17">
        <v>118947431.89</v>
      </c>
      <c r="N20" s="5" t="s">
        <v>173</v>
      </c>
      <c r="O20" s="5" t="s">
        <v>174</v>
      </c>
      <c r="P20" s="5" t="s">
        <v>175</v>
      </c>
      <c r="Q20" s="5" t="s">
        <v>176</v>
      </c>
      <c r="R20" s="5" t="s">
        <v>170</v>
      </c>
      <c r="S20" s="5"/>
      <c r="T20" s="5" t="s">
        <v>133</v>
      </c>
      <c r="U20" s="5" t="s">
        <v>134</v>
      </c>
      <c r="V20" s="5" t="s">
        <v>135</v>
      </c>
      <c r="W20" s="5" t="s">
        <v>41</v>
      </c>
      <c r="X20" s="25">
        <v>42369</v>
      </c>
      <c r="Y20" s="25">
        <v>42409</v>
      </c>
      <c r="Z20" s="25">
        <v>39757</v>
      </c>
      <c r="AA20" s="26">
        <v>42369</v>
      </c>
    </row>
    <row r="21" spans="1:27" x14ac:dyDescent="0.2">
      <c r="A21" s="7" t="s">
        <v>390</v>
      </c>
      <c r="B21" s="8" t="s">
        <v>391</v>
      </c>
      <c r="C21" s="8" t="s">
        <v>123</v>
      </c>
      <c r="D21" s="8" t="s">
        <v>124</v>
      </c>
      <c r="E21" s="8" t="s">
        <v>125</v>
      </c>
      <c r="F21" s="8"/>
      <c r="G21" s="8" t="s">
        <v>156</v>
      </c>
      <c r="H21" s="8" t="s">
        <v>162</v>
      </c>
      <c r="I21" s="8" t="s">
        <v>163</v>
      </c>
      <c r="J21" s="18">
        <v>13921440.895</v>
      </c>
      <c r="K21" s="18">
        <v>11406766.465</v>
      </c>
      <c r="L21" s="18">
        <v>9637805.1199999992</v>
      </c>
      <c r="M21" s="18">
        <v>9102371.5050000008</v>
      </c>
      <c r="N21" s="8" t="s">
        <v>164</v>
      </c>
      <c r="O21" s="8" t="s">
        <v>165</v>
      </c>
      <c r="P21" s="8" t="s">
        <v>166</v>
      </c>
      <c r="Q21" s="8" t="s">
        <v>167</v>
      </c>
      <c r="R21" s="8" t="s">
        <v>156</v>
      </c>
      <c r="S21" s="8"/>
      <c r="T21" s="8" t="s">
        <v>389</v>
      </c>
      <c r="U21" s="8" t="s">
        <v>60</v>
      </c>
      <c r="V21" s="8" t="s">
        <v>135</v>
      </c>
      <c r="W21" s="8" t="s">
        <v>41</v>
      </c>
      <c r="X21" s="27">
        <v>42335</v>
      </c>
      <c r="Y21" s="27">
        <v>42338</v>
      </c>
      <c r="Z21" s="27">
        <v>41640</v>
      </c>
      <c r="AA21" s="28">
        <v>42369</v>
      </c>
    </row>
    <row r="22" spans="1:27" x14ac:dyDescent="0.2">
      <c r="A22" s="4" t="s">
        <v>392</v>
      </c>
      <c r="B22" s="5" t="s">
        <v>393</v>
      </c>
      <c r="C22" s="5" t="s">
        <v>123</v>
      </c>
      <c r="D22" s="5" t="s">
        <v>124</v>
      </c>
      <c r="E22" s="5" t="s">
        <v>125</v>
      </c>
      <c r="F22" s="5"/>
      <c r="G22" s="5" t="s">
        <v>156</v>
      </c>
      <c r="H22" s="5" t="s">
        <v>394</v>
      </c>
      <c r="I22" s="5" t="s">
        <v>395</v>
      </c>
      <c r="J22" s="17">
        <v>33083980.59</v>
      </c>
      <c r="K22" s="17">
        <v>26837406.760000002</v>
      </c>
      <c r="L22" s="17">
        <v>21723948.440000001</v>
      </c>
      <c r="M22" s="17">
        <v>20697776.719999999</v>
      </c>
      <c r="N22" s="5" t="s">
        <v>396</v>
      </c>
      <c r="O22" s="5" t="s">
        <v>397</v>
      </c>
      <c r="P22" s="5" t="s">
        <v>398</v>
      </c>
      <c r="Q22" s="5" t="s">
        <v>399</v>
      </c>
      <c r="R22" s="5" t="s">
        <v>156</v>
      </c>
      <c r="S22" s="5"/>
      <c r="T22" s="5" t="s">
        <v>389</v>
      </c>
      <c r="U22" s="5" t="s">
        <v>134</v>
      </c>
      <c r="V22" s="5" t="s">
        <v>135</v>
      </c>
      <c r="W22" s="5" t="s">
        <v>41</v>
      </c>
      <c r="X22" s="25">
        <v>42388</v>
      </c>
      <c r="Y22" s="25">
        <v>42390</v>
      </c>
      <c r="Z22" s="25">
        <v>39356</v>
      </c>
      <c r="AA22" s="26">
        <v>42307</v>
      </c>
    </row>
    <row r="23" spans="1:27" s="1" customFormat="1" x14ac:dyDescent="0.2">
      <c r="A23" s="7" t="s">
        <v>400</v>
      </c>
      <c r="B23" s="8" t="s">
        <v>401</v>
      </c>
      <c r="C23" s="8" t="s">
        <v>123</v>
      </c>
      <c r="D23" s="8" t="s">
        <v>124</v>
      </c>
      <c r="E23" s="8" t="s">
        <v>125</v>
      </c>
      <c r="F23" s="8"/>
      <c r="G23" s="8" t="s">
        <v>156</v>
      </c>
      <c r="H23" s="8" t="s">
        <v>162</v>
      </c>
      <c r="I23" s="8" t="s">
        <v>163</v>
      </c>
      <c r="J23" s="18">
        <v>39000000</v>
      </c>
      <c r="K23" s="18">
        <v>37292043.82</v>
      </c>
      <c r="L23" s="18">
        <v>26603519</v>
      </c>
      <c r="M23" s="18">
        <v>25125546</v>
      </c>
      <c r="N23" s="8" t="s">
        <v>402</v>
      </c>
      <c r="O23" s="8" t="s">
        <v>403</v>
      </c>
      <c r="P23" s="8" t="s">
        <v>166</v>
      </c>
      <c r="Q23" s="8" t="s">
        <v>167</v>
      </c>
      <c r="R23" s="8" t="s">
        <v>156</v>
      </c>
      <c r="S23" s="8"/>
      <c r="T23" s="8" t="s">
        <v>389</v>
      </c>
      <c r="U23" s="8" t="s">
        <v>404</v>
      </c>
      <c r="V23" s="8" t="s">
        <v>135</v>
      </c>
      <c r="W23" s="8" t="s">
        <v>41</v>
      </c>
      <c r="X23" s="27">
        <v>42340</v>
      </c>
      <c r="Y23" s="27">
        <v>42342</v>
      </c>
      <c r="Z23" s="27">
        <v>40179</v>
      </c>
      <c r="AA23" s="28">
        <v>42369</v>
      </c>
    </row>
    <row r="24" spans="1:27" x14ac:dyDescent="0.2">
      <c r="A24" s="4" t="s">
        <v>409</v>
      </c>
      <c r="B24" s="5" t="s">
        <v>410</v>
      </c>
      <c r="C24" s="5" t="s">
        <v>123</v>
      </c>
      <c r="D24" s="5" t="s">
        <v>124</v>
      </c>
      <c r="E24" s="5" t="s">
        <v>125</v>
      </c>
      <c r="F24" s="5"/>
      <c r="G24" s="5" t="s">
        <v>170</v>
      </c>
      <c r="H24" s="5" t="s">
        <v>411</v>
      </c>
      <c r="I24" s="5" t="s">
        <v>412</v>
      </c>
      <c r="J24" s="17">
        <v>66044360.439999998</v>
      </c>
      <c r="K24" s="17">
        <v>53595113.409999996</v>
      </c>
      <c r="L24" s="17">
        <v>48235601</v>
      </c>
      <c r="M24" s="17">
        <v>41000260.850000001</v>
      </c>
      <c r="N24" s="5" t="s">
        <v>413</v>
      </c>
      <c r="O24" s="5" t="s">
        <v>414</v>
      </c>
      <c r="P24" s="5" t="s">
        <v>415</v>
      </c>
      <c r="Q24" s="5" t="s">
        <v>412</v>
      </c>
      <c r="R24" s="5" t="s">
        <v>170</v>
      </c>
      <c r="S24" s="5"/>
      <c r="T24" s="5" t="s">
        <v>389</v>
      </c>
      <c r="U24" s="5" t="s">
        <v>256</v>
      </c>
      <c r="V24" s="5" t="s">
        <v>135</v>
      </c>
      <c r="W24" s="5" t="s">
        <v>41</v>
      </c>
      <c r="X24" s="25">
        <v>41639</v>
      </c>
      <c r="Y24" s="25">
        <v>41639</v>
      </c>
      <c r="Z24" s="25">
        <v>39722</v>
      </c>
      <c r="AA24" s="26">
        <v>41639</v>
      </c>
    </row>
    <row r="25" spans="1:27" x14ac:dyDescent="0.2">
      <c r="A25" s="7" t="s">
        <v>416</v>
      </c>
      <c r="B25" s="8" t="s">
        <v>417</v>
      </c>
      <c r="C25" s="8" t="s">
        <v>123</v>
      </c>
      <c r="D25" s="8" t="s">
        <v>124</v>
      </c>
      <c r="E25" s="8" t="s">
        <v>125</v>
      </c>
      <c r="F25" s="8"/>
      <c r="G25" s="8" t="s">
        <v>170</v>
      </c>
      <c r="H25" s="8" t="s">
        <v>418</v>
      </c>
      <c r="I25" s="8" t="s">
        <v>419</v>
      </c>
      <c r="J25" s="18">
        <v>6890679.21</v>
      </c>
      <c r="K25" s="18">
        <v>5866541.4000000004</v>
      </c>
      <c r="L25" s="18">
        <v>5042819</v>
      </c>
      <c r="M25" s="18">
        <v>4762663</v>
      </c>
      <c r="N25" s="8" t="s">
        <v>420</v>
      </c>
      <c r="O25" s="8" t="s">
        <v>421</v>
      </c>
      <c r="P25" s="8" t="s">
        <v>422</v>
      </c>
      <c r="Q25" s="8" t="s">
        <v>419</v>
      </c>
      <c r="R25" s="8" t="s">
        <v>170</v>
      </c>
      <c r="S25" s="8"/>
      <c r="T25" s="8" t="s">
        <v>389</v>
      </c>
      <c r="U25" s="8" t="s">
        <v>134</v>
      </c>
      <c r="V25" s="8" t="s">
        <v>135</v>
      </c>
      <c r="W25" s="8" t="s">
        <v>41</v>
      </c>
      <c r="X25" s="27">
        <v>42954</v>
      </c>
      <c r="Y25" s="27">
        <v>42964</v>
      </c>
      <c r="Z25" s="27">
        <v>39083</v>
      </c>
      <c r="AA25" s="28">
        <v>41274</v>
      </c>
    </row>
    <row r="26" spans="1:27" x14ac:dyDescent="0.2">
      <c r="A26" s="4" t="s">
        <v>432</v>
      </c>
      <c r="B26" s="5" t="s">
        <v>433</v>
      </c>
      <c r="C26" s="5" t="s">
        <v>123</v>
      </c>
      <c r="D26" s="5" t="s">
        <v>124</v>
      </c>
      <c r="E26" s="5" t="s">
        <v>125</v>
      </c>
      <c r="F26" s="5"/>
      <c r="G26" s="5" t="s">
        <v>425</v>
      </c>
      <c r="H26" s="5" t="s">
        <v>426</v>
      </c>
      <c r="I26" s="5" t="s">
        <v>427</v>
      </c>
      <c r="J26" s="17">
        <v>85702344.700000003</v>
      </c>
      <c r="K26" s="17">
        <v>71095144.230000004</v>
      </c>
      <c r="L26" s="17">
        <v>58145290.490000002</v>
      </c>
      <c r="M26" s="17">
        <v>54914996.57</v>
      </c>
      <c r="N26" s="5" t="s">
        <v>428</v>
      </c>
      <c r="O26" s="5" t="s">
        <v>429</v>
      </c>
      <c r="P26" s="5" t="s">
        <v>430</v>
      </c>
      <c r="Q26" s="5" t="s">
        <v>431</v>
      </c>
      <c r="R26" s="5" t="s">
        <v>425</v>
      </c>
      <c r="S26" s="5"/>
      <c r="T26" s="5" t="s">
        <v>389</v>
      </c>
      <c r="U26" s="5" t="s">
        <v>134</v>
      </c>
      <c r="V26" s="5" t="s">
        <v>135</v>
      </c>
      <c r="W26" s="5" t="s">
        <v>41</v>
      </c>
      <c r="X26" s="25">
        <v>40900</v>
      </c>
      <c r="Y26" s="25">
        <v>40918</v>
      </c>
      <c r="Z26" s="25">
        <v>39318</v>
      </c>
      <c r="AA26" s="26">
        <v>41090</v>
      </c>
    </row>
    <row r="27" spans="1:27" x14ac:dyDescent="0.2">
      <c r="A27" s="7" t="s">
        <v>434</v>
      </c>
      <c r="B27" s="8" t="s">
        <v>435</v>
      </c>
      <c r="C27" s="8" t="s">
        <v>123</v>
      </c>
      <c r="D27" s="8" t="s">
        <v>124</v>
      </c>
      <c r="E27" s="8" t="s">
        <v>125</v>
      </c>
      <c r="F27" s="8"/>
      <c r="G27" s="8" t="s">
        <v>126</v>
      </c>
      <c r="H27" s="8" t="s">
        <v>436</v>
      </c>
      <c r="I27" s="8" t="s">
        <v>437</v>
      </c>
      <c r="J27" s="18">
        <v>69533381.840000004</v>
      </c>
      <c r="K27" s="18">
        <v>66565493.310000002</v>
      </c>
      <c r="L27" s="18">
        <v>56512106</v>
      </c>
      <c r="M27" s="18">
        <v>53372544.609999999</v>
      </c>
      <c r="N27" s="8" t="s">
        <v>438</v>
      </c>
      <c r="O27" s="8" t="s">
        <v>439</v>
      </c>
      <c r="P27" s="8" t="s">
        <v>440</v>
      </c>
      <c r="Q27" s="8" t="s">
        <v>441</v>
      </c>
      <c r="R27" s="8" t="s">
        <v>126</v>
      </c>
      <c r="S27" s="8"/>
      <c r="T27" s="8" t="s">
        <v>389</v>
      </c>
      <c r="U27" s="8" t="s">
        <v>134</v>
      </c>
      <c r="V27" s="8" t="s">
        <v>135</v>
      </c>
      <c r="W27" s="8" t="s">
        <v>41</v>
      </c>
      <c r="X27" s="27">
        <v>41738</v>
      </c>
      <c r="Y27" s="27">
        <v>41745</v>
      </c>
      <c r="Z27" s="27">
        <v>40044</v>
      </c>
      <c r="AA27" s="28">
        <v>41820</v>
      </c>
    </row>
    <row r="28" spans="1:27" s="1" customFormat="1" x14ac:dyDescent="0.2">
      <c r="A28" s="4" t="s">
        <v>442</v>
      </c>
      <c r="B28" s="5" t="s">
        <v>443</v>
      </c>
      <c r="C28" s="5" t="s">
        <v>123</v>
      </c>
      <c r="D28" s="5" t="s">
        <v>124</v>
      </c>
      <c r="E28" s="5" t="s">
        <v>125</v>
      </c>
      <c r="F28" s="5"/>
      <c r="G28" s="5" t="s">
        <v>126</v>
      </c>
      <c r="H28" s="5" t="s">
        <v>356</v>
      </c>
      <c r="I28" s="5" t="s">
        <v>357</v>
      </c>
      <c r="J28" s="17">
        <v>9894114.5999999996</v>
      </c>
      <c r="K28" s="17">
        <v>9894114.5999999996</v>
      </c>
      <c r="L28" s="17">
        <v>5495092.3099999996</v>
      </c>
      <c r="M28" s="17">
        <v>5189809.4000000004</v>
      </c>
      <c r="N28" s="5" t="s">
        <v>358</v>
      </c>
      <c r="O28" s="5" t="s">
        <v>444</v>
      </c>
      <c r="P28" s="5" t="s">
        <v>360</v>
      </c>
      <c r="Q28" s="5" t="s">
        <v>361</v>
      </c>
      <c r="R28" s="5" t="s">
        <v>126</v>
      </c>
      <c r="S28" s="5"/>
      <c r="T28" s="5" t="s">
        <v>389</v>
      </c>
      <c r="U28" s="5" t="s">
        <v>134</v>
      </c>
      <c r="V28" s="5" t="s">
        <v>135</v>
      </c>
      <c r="W28" s="5" t="s">
        <v>41</v>
      </c>
      <c r="X28" s="25">
        <v>40365</v>
      </c>
      <c r="Y28" s="25">
        <v>40366</v>
      </c>
      <c r="Z28" s="25">
        <v>39283</v>
      </c>
      <c r="AA28" s="26">
        <v>40312</v>
      </c>
    </row>
    <row r="29" spans="1:27" x14ac:dyDescent="0.2">
      <c r="A29" s="7" t="s">
        <v>177</v>
      </c>
      <c r="B29" s="8" t="s">
        <v>178</v>
      </c>
      <c r="C29" s="8" t="s">
        <v>179</v>
      </c>
      <c r="D29" s="8" t="s">
        <v>180</v>
      </c>
      <c r="E29" s="8" t="s">
        <v>181</v>
      </c>
      <c r="F29" s="8"/>
      <c r="G29" s="8" t="s">
        <v>53</v>
      </c>
      <c r="H29" s="8" t="s">
        <v>182</v>
      </c>
      <c r="I29" s="8" t="s">
        <v>183</v>
      </c>
      <c r="J29" s="18">
        <v>42608895.670000002</v>
      </c>
      <c r="K29" s="18">
        <v>26496344.050000001</v>
      </c>
      <c r="L29" s="18">
        <v>10595887.99</v>
      </c>
      <c r="M29" s="18">
        <v>9006504.7899999991</v>
      </c>
      <c r="N29" s="8" t="s">
        <v>184</v>
      </c>
      <c r="O29" s="8" t="s">
        <v>185</v>
      </c>
      <c r="P29" s="8" t="s">
        <v>186</v>
      </c>
      <c r="Q29" s="8" t="s">
        <v>187</v>
      </c>
      <c r="R29" s="8" t="s">
        <v>53</v>
      </c>
      <c r="S29" s="8"/>
      <c r="T29" s="8" t="s">
        <v>38</v>
      </c>
      <c r="U29" s="8" t="s">
        <v>60</v>
      </c>
      <c r="V29" s="8" t="s">
        <v>135</v>
      </c>
      <c r="W29" s="8" t="s">
        <v>41</v>
      </c>
      <c r="X29" s="27">
        <v>41568</v>
      </c>
      <c r="Y29" s="27">
        <v>41570</v>
      </c>
      <c r="Z29" s="27">
        <v>39574</v>
      </c>
      <c r="AA29" s="28">
        <v>41486</v>
      </c>
    </row>
    <row r="30" spans="1:27" x14ac:dyDescent="0.2">
      <c r="A30" s="4" t="s">
        <v>196</v>
      </c>
      <c r="B30" s="5" t="s">
        <v>197</v>
      </c>
      <c r="C30" s="5" t="s">
        <v>198</v>
      </c>
      <c r="D30" s="5" t="s">
        <v>199</v>
      </c>
      <c r="E30" s="5" t="s">
        <v>200</v>
      </c>
      <c r="F30" s="5"/>
      <c r="G30" s="5" t="s">
        <v>201</v>
      </c>
      <c r="H30" s="5" t="s">
        <v>202</v>
      </c>
      <c r="I30" s="5" t="s">
        <v>203</v>
      </c>
      <c r="J30" s="17">
        <v>70928787.370000005</v>
      </c>
      <c r="K30" s="17">
        <v>70429049.969999999</v>
      </c>
      <c r="L30" s="17">
        <v>59864692.420000002</v>
      </c>
      <c r="M30" s="17">
        <v>59864692.420000002</v>
      </c>
      <c r="N30" s="5" t="s">
        <v>204</v>
      </c>
      <c r="O30" s="5" t="s">
        <v>205</v>
      </c>
      <c r="P30" s="5" t="s">
        <v>206</v>
      </c>
      <c r="Q30" s="5" t="s">
        <v>207</v>
      </c>
      <c r="R30" s="5" t="s">
        <v>201</v>
      </c>
      <c r="S30" s="5"/>
      <c r="T30" s="5" t="s">
        <v>133</v>
      </c>
      <c r="U30" s="5" t="s">
        <v>208</v>
      </c>
      <c r="V30" s="5" t="s">
        <v>209</v>
      </c>
      <c r="W30" s="5" t="s">
        <v>41</v>
      </c>
      <c r="X30" s="25">
        <v>42479</v>
      </c>
      <c r="Y30" s="25">
        <v>42479</v>
      </c>
      <c r="Z30" s="25">
        <v>39792</v>
      </c>
      <c r="AA30" s="26">
        <v>42062</v>
      </c>
    </row>
    <row r="31" spans="1:27" x14ac:dyDescent="0.2">
      <c r="A31" s="7" t="s">
        <v>210</v>
      </c>
      <c r="B31" s="8" t="s">
        <v>211</v>
      </c>
      <c r="C31" s="8" t="s">
        <v>198</v>
      </c>
      <c r="D31" s="8" t="s">
        <v>199</v>
      </c>
      <c r="E31" s="8" t="s">
        <v>200</v>
      </c>
      <c r="F31" s="8"/>
      <c r="G31" s="8" t="s">
        <v>201</v>
      </c>
      <c r="H31" s="8" t="s">
        <v>212</v>
      </c>
      <c r="I31" s="8" t="s">
        <v>213</v>
      </c>
      <c r="J31" s="18">
        <v>1972995.03</v>
      </c>
      <c r="K31" s="18">
        <v>1604061</v>
      </c>
      <c r="L31" s="18">
        <v>802030.5</v>
      </c>
      <c r="M31" s="18">
        <v>681725.92</v>
      </c>
      <c r="N31" s="8" t="s">
        <v>214</v>
      </c>
      <c r="O31" s="8" t="s">
        <v>215</v>
      </c>
      <c r="P31" s="8" t="s">
        <v>216</v>
      </c>
      <c r="Q31" s="8" t="s">
        <v>217</v>
      </c>
      <c r="R31" s="8" t="s">
        <v>201</v>
      </c>
      <c r="S31" s="8"/>
      <c r="T31" s="8" t="s">
        <v>133</v>
      </c>
      <c r="U31" s="8" t="s">
        <v>50</v>
      </c>
      <c r="V31" s="8" t="s">
        <v>135</v>
      </c>
      <c r="W31" s="8" t="s">
        <v>41</v>
      </c>
      <c r="X31" s="27">
        <v>42208</v>
      </c>
      <c r="Y31" s="27">
        <v>42209</v>
      </c>
      <c r="Z31" s="27">
        <v>41456</v>
      </c>
      <c r="AA31" s="28">
        <v>42062</v>
      </c>
    </row>
    <row r="32" spans="1:27" x14ac:dyDescent="0.2">
      <c r="A32" s="4" t="s">
        <v>218</v>
      </c>
      <c r="B32" s="5" t="s">
        <v>219</v>
      </c>
      <c r="C32" s="5" t="s">
        <v>198</v>
      </c>
      <c r="D32" s="5" t="s">
        <v>199</v>
      </c>
      <c r="E32" s="5" t="s">
        <v>200</v>
      </c>
      <c r="F32" s="5"/>
      <c r="G32" s="5" t="s">
        <v>201</v>
      </c>
      <c r="H32" s="5" t="s">
        <v>212</v>
      </c>
      <c r="I32" s="5" t="s">
        <v>213</v>
      </c>
      <c r="J32" s="17">
        <v>24395202.109999999</v>
      </c>
      <c r="K32" s="17">
        <v>19498710.309999999</v>
      </c>
      <c r="L32" s="17">
        <v>9749355.1500000004</v>
      </c>
      <c r="M32" s="17">
        <v>8286951.8700000001</v>
      </c>
      <c r="N32" s="5" t="s">
        <v>214</v>
      </c>
      <c r="O32" s="5" t="s">
        <v>215</v>
      </c>
      <c r="P32" s="5" t="s">
        <v>216</v>
      </c>
      <c r="Q32" s="5" t="s">
        <v>217</v>
      </c>
      <c r="R32" s="5" t="s">
        <v>201</v>
      </c>
      <c r="S32" s="5"/>
      <c r="T32" s="5" t="s">
        <v>133</v>
      </c>
      <c r="U32" s="5" t="s">
        <v>50</v>
      </c>
      <c r="V32" s="5" t="s">
        <v>135</v>
      </c>
      <c r="W32" s="5" t="s">
        <v>41</v>
      </c>
      <c r="X32" s="25">
        <v>42397</v>
      </c>
      <c r="Y32" s="25">
        <v>42397</v>
      </c>
      <c r="Z32" s="25">
        <v>39867</v>
      </c>
      <c r="AA32" s="26">
        <v>42185</v>
      </c>
    </row>
    <row r="33" spans="1:27" x14ac:dyDescent="0.2">
      <c r="A33" s="7" t="s">
        <v>220</v>
      </c>
      <c r="B33" s="8" t="s">
        <v>221</v>
      </c>
      <c r="C33" s="8" t="s">
        <v>198</v>
      </c>
      <c r="D33" s="8" t="s">
        <v>199</v>
      </c>
      <c r="E33" s="8" t="s">
        <v>200</v>
      </c>
      <c r="F33" s="8"/>
      <c r="G33" s="8" t="s">
        <v>201</v>
      </c>
      <c r="H33" s="8" t="s">
        <v>222</v>
      </c>
      <c r="I33" s="8" t="s">
        <v>223</v>
      </c>
      <c r="J33" s="18">
        <v>12435122.4</v>
      </c>
      <c r="K33" s="18">
        <v>10879700</v>
      </c>
      <c r="L33" s="18">
        <v>5439850</v>
      </c>
      <c r="M33" s="18">
        <v>3046316</v>
      </c>
      <c r="N33" s="8" t="s">
        <v>224</v>
      </c>
      <c r="O33" s="8" t="s">
        <v>225</v>
      </c>
      <c r="P33" s="8" t="s">
        <v>226</v>
      </c>
      <c r="Q33" s="8" t="s">
        <v>227</v>
      </c>
      <c r="R33" s="8" t="s">
        <v>201</v>
      </c>
      <c r="S33" s="8"/>
      <c r="T33" s="8" t="s">
        <v>133</v>
      </c>
      <c r="U33" s="8" t="s">
        <v>50</v>
      </c>
      <c r="V33" s="8" t="s">
        <v>209</v>
      </c>
      <c r="W33" s="8" t="s">
        <v>41</v>
      </c>
      <c r="X33" s="27">
        <v>42460</v>
      </c>
      <c r="Y33" s="27">
        <v>42465</v>
      </c>
      <c r="Z33" s="27">
        <v>41737</v>
      </c>
      <c r="AA33" s="28">
        <v>42369</v>
      </c>
    </row>
    <row r="34" spans="1:27" x14ac:dyDescent="0.2">
      <c r="A34" s="4" t="s">
        <v>228</v>
      </c>
      <c r="B34" s="5" t="s">
        <v>229</v>
      </c>
      <c r="C34" s="5" t="s">
        <v>230</v>
      </c>
      <c r="D34" s="5" t="s">
        <v>231</v>
      </c>
      <c r="E34" s="5" t="s">
        <v>232</v>
      </c>
      <c r="F34" s="5"/>
      <c r="G34" s="5" t="s">
        <v>81</v>
      </c>
      <c r="H34" s="5" t="s">
        <v>233</v>
      </c>
      <c r="I34" s="5" t="s">
        <v>234</v>
      </c>
      <c r="J34" s="17">
        <v>45151607.770000003</v>
      </c>
      <c r="K34" s="17">
        <v>36233245.960000001</v>
      </c>
      <c r="L34" s="17">
        <v>21373231.890000001</v>
      </c>
      <c r="M34" s="17">
        <v>18167247.109999999</v>
      </c>
      <c r="N34" s="5" t="s">
        <v>235</v>
      </c>
      <c r="O34" s="5" t="s">
        <v>236</v>
      </c>
      <c r="P34" s="5" t="s">
        <v>237</v>
      </c>
      <c r="Q34" s="5" t="s">
        <v>238</v>
      </c>
      <c r="R34" s="5" t="s">
        <v>90</v>
      </c>
      <c r="S34" s="5"/>
      <c r="T34" s="5" t="s">
        <v>38</v>
      </c>
      <c r="U34" s="5" t="s">
        <v>78</v>
      </c>
      <c r="V34" s="5" t="s">
        <v>135</v>
      </c>
      <c r="W34" s="5" t="s">
        <v>41</v>
      </c>
      <c r="X34" s="25">
        <v>42494</v>
      </c>
      <c r="Y34" s="25">
        <v>42494</v>
      </c>
      <c r="Z34" s="25">
        <v>41061</v>
      </c>
      <c r="AA34" s="26">
        <v>42308</v>
      </c>
    </row>
    <row r="35" spans="1:27" x14ac:dyDescent="0.2">
      <c r="A35" s="7" t="s">
        <v>239</v>
      </c>
      <c r="B35" s="8" t="s">
        <v>240</v>
      </c>
      <c r="C35" s="8" t="s">
        <v>230</v>
      </c>
      <c r="D35" s="8" t="s">
        <v>231</v>
      </c>
      <c r="E35" s="8" t="s">
        <v>232</v>
      </c>
      <c r="F35" s="8"/>
      <c r="G35" s="8" t="s">
        <v>81</v>
      </c>
      <c r="H35" s="8" t="s">
        <v>82</v>
      </c>
      <c r="I35" s="8" t="s">
        <v>83</v>
      </c>
      <c r="J35" s="18">
        <v>24712661.329999998</v>
      </c>
      <c r="K35" s="18">
        <v>20005900</v>
      </c>
      <c r="L35" s="18">
        <v>10243020.800000001</v>
      </c>
      <c r="M35" s="18">
        <v>8706567.6799999997</v>
      </c>
      <c r="N35" s="8" t="s">
        <v>241</v>
      </c>
      <c r="O35" s="8" t="s">
        <v>242</v>
      </c>
      <c r="P35" s="8" t="s">
        <v>243</v>
      </c>
      <c r="Q35" s="8" t="s">
        <v>87</v>
      </c>
      <c r="R35" s="8" t="s">
        <v>81</v>
      </c>
      <c r="S35" s="8"/>
      <c r="T35" s="8" t="s">
        <v>38</v>
      </c>
      <c r="U35" s="8" t="s">
        <v>78</v>
      </c>
      <c r="V35" s="8" t="s">
        <v>135</v>
      </c>
      <c r="W35" s="8" t="s">
        <v>41</v>
      </c>
      <c r="X35" s="27">
        <v>42325</v>
      </c>
      <c r="Y35" s="27">
        <v>42325</v>
      </c>
      <c r="Z35" s="27">
        <v>41609</v>
      </c>
      <c r="AA35" s="28">
        <v>42308</v>
      </c>
    </row>
    <row r="36" spans="1:27" x14ac:dyDescent="0.2">
      <c r="A36" s="4" t="s">
        <v>244</v>
      </c>
      <c r="B36" s="5" t="s">
        <v>245</v>
      </c>
      <c r="C36" s="5" t="s">
        <v>246</v>
      </c>
      <c r="D36" s="5" t="s">
        <v>247</v>
      </c>
      <c r="E36" s="5" t="s">
        <v>248</v>
      </c>
      <c r="F36" s="5" t="s">
        <v>249</v>
      </c>
      <c r="G36" s="5" t="s">
        <v>31</v>
      </c>
      <c r="H36" s="5" t="s">
        <v>250</v>
      </c>
      <c r="I36" s="5" t="s">
        <v>251</v>
      </c>
      <c r="J36" s="17">
        <v>46882280.990000002</v>
      </c>
      <c r="K36" s="17">
        <v>35932811.359999999</v>
      </c>
      <c r="L36" s="17">
        <v>26949608.510000002</v>
      </c>
      <c r="M36" s="17">
        <v>26949608.510000002</v>
      </c>
      <c r="N36" s="5" t="s">
        <v>252</v>
      </c>
      <c r="O36" s="5" t="s">
        <v>253</v>
      </c>
      <c r="P36" s="5" t="s">
        <v>254</v>
      </c>
      <c r="Q36" s="5" t="s">
        <v>255</v>
      </c>
      <c r="R36" s="5" t="s">
        <v>31</v>
      </c>
      <c r="S36" s="5"/>
      <c r="T36" s="5" t="s">
        <v>38</v>
      </c>
      <c r="U36" s="5" t="s">
        <v>256</v>
      </c>
      <c r="V36" s="5" t="s">
        <v>209</v>
      </c>
      <c r="W36" s="5" t="s">
        <v>41</v>
      </c>
      <c r="X36" s="25">
        <v>42542</v>
      </c>
      <c r="Y36" s="25">
        <v>42543</v>
      </c>
      <c r="Z36" s="25">
        <v>39356</v>
      </c>
      <c r="AA36" s="26">
        <v>42124</v>
      </c>
    </row>
    <row r="37" spans="1:27" x14ac:dyDescent="0.2">
      <c r="A37" s="7" t="s">
        <v>257</v>
      </c>
      <c r="B37" s="8" t="s">
        <v>258</v>
      </c>
      <c r="C37" s="8" t="s">
        <v>246</v>
      </c>
      <c r="D37" s="8" t="s">
        <v>247</v>
      </c>
      <c r="E37" s="8" t="s">
        <v>248</v>
      </c>
      <c r="F37" s="8" t="s">
        <v>249</v>
      </c>
      <c r="G37" s="8" t="s">
        <v>31</v>
      </c>
      <c r="H37" s="8" t="s">
        <v>44</v>
      </c>
      <c r="I37" s="8" t="s">
        <v>45</v>
      </c>
      <c r="J37" s="18">
        <v>7265919.5199999996</v>
      </c>
      <c r="K37" s="18">
        <v>5967023.2199999997</v>
      </c>
      <c r="L37" s="18">
        <v>4434152.57</v>
      </c>
      <c r="M37" s="18">
        <v>4434152.57</v>
      </c>
      <c r="N37" s="8" t="s">
        <v>259</v>
      </c>
      <c r="O37" s="8" t="s">
        <v>47</v>
      </c>
      <c r="P37" s="8" t="s">
        <v>48</v>
      </c>
      <c r="Q37" s="8" t="s">
        <v>49</v>
      </c>
      <c r="R37" s="8" t="s">
        <v>31</v>
      </c>
      <c r="S37" s="8"/>
      <c r="T37" s="8" t="s">
        <v>38</v>
      </c>
      <c r="U37" s="8" t="s">
        <v>50</v>
      </c>
      <c r="V37" s="8" t="s">
        <v>135</v>
      </c>
      <c r="W37" s="8" t="s">
        <v>41</v>
      </c>
      <c r="X37" s="27">
        <v>40428</v>
      </c>
      <c r="Y37" s="27">
        <v>40428</v>
      </c>
      <c r="Z37" s="27">
        <v>39722</v>
      </c>
      <c r="AA37" s="28">
        <v>40268</v>
      </c>
    </row>
    <row r="38" spans="1:27" x14ac:dyDescent="0.2">
      <c r="A38" s="4" t="s">
        <v>260</v>
      </c>
      <c r="B38" s="5" t="s">
        <v>261</v>
      </c>
      <c r="C38" s="5" t="s">
        <v>246</v>
      </c>
      <c r="D38" s="5" t="s">
        <v>247</v>
      </c>
      <c r="E38" s="5" t="s">
        <v>248</v>
      </c>
      <c r="F38" s="5" t="s">
        <v>249</v>
      </c>
      <c r="G38" s="5" t="s">
        <v>31</v>
      </c>
      <c r="H38" s="5" t="s">
        <v>32</v>
      </c>
      <c r="I38" s="5" t="s">
        <v>33</v>
      </c>
      <c r="J38" s="17">
        <v>82470068.849999994</v>
      </c>
      <c r="K38" s="17">
        <v>66633113.229999997</v>
      </c>
      <c r="L38" s="17">
        <v>56638146.240000002</v>
      </c>
      <c r="M38" s="17">
        <v>56638146.240000002</v>
      </c>
      <c r="N38" s="5" t="s">
        <v>262</v>
      </c>
      <c r="O38" s="5" t="s">
        <v>35</v>
      </c>
      <c r="P38" s="5" t="s">
        <v>36</v>
      </c>
      <c r="Q38" s="5" t="s">
        <v>37</v>
      </c>
      <c r="R38" s="5" t="s">
        <v>31</v>
      </c>
      <c r="S38" s="5"/>
      <c r="T38" s="5" t="s">
        <v>38</v>
      </c>
      <c r="U38" s="5" t="s">
        <v>39</v>
      </c>
      <c r="V38" s="5" t="s">
        <v>135</v>
      </c>
      <c r="W38" s="5" t="s">
        <v>41</v>
      </c>
      <c r="X38" s="25">
        <v>42773</v>
      </c>
      <c r="Y38" s="25">
        <v>42773</v>
      </c>
      <c r="Z38" s="25">
        <v>39083</v>
      </c>
      <c r="AA38" s="26">
        <v>42004</v>
      </c>
    </row>
    <row r="39" spans="1:27" x14ac:dyDescent="0.2">
      <c r="A39" s="7" t="s">
        <v>263</v>
      </c>
      <c r="B39" s="8" t="s">
        <v>264</v>
      </c>
      <c r="C39" s="8" t="s">
        <v>246</v>
      </c>
      <c r="D39" s="8" t="s">
        <v>247</v>
      </c>
      <c r="E39" s="8" t="s">
        <v>248</v>
      </c>
      <c r="F39" s="8" t="s">
        <v>265</v>
      </c>
      <c r="G39" s="8" t="s">
        <v>31</v>
      </c>
      <c r="H39" s="8" t="s">
        <v>44</v>
      </c>
      <c r="I39" s="8" t="s">
        <v>45</v>
      </c>
      <c r="J39" s="18">
        <v>234168.02</v>
      </c>
      <c r="K39" s="18">
        <v>138326.64000000001</v>
      </c>
      <c r="L39" s="18">
        <v>103744.97</v>
      </c>
      <c r="M39" s="18">
        <v>103744.97</v>
      </c>
      <c r="N39" s="8" t="s">
        <v>259</v>
      </c>
      <c r="O39" s="8" t="s">
        <v>47</v>
      </c>
      <c r="P39" s="8" t="s">
        <v>48</v>
      </c>
      <c r="Q39" s="8" t="s">
        <v>49</v>
      </c>
      <c r="R39" s="8" t="s">
        <v>31</v>
      </c>
      <c r="S39" s="8"/>
      <c r="T39" s="8" t="s">
        <v>38</v>
      </c>
      <c r="U39" s="8" t="s">
        <v>50</v>
      </c>
      <c r="V39" s="8" t="s">
        <v>135</v>
      </c>
      <c r="W39" s="8" t="s">
        <v>41</v>
      </c>
      <c r="X39" s="27">
        <v>41491</v>
      </c>
      <c r="Y39" s="27">
        <v>41499</v>
      </c>
      <c r="Z39" s="27">
        <v>41183</v>
      </c>
      <c r="AA39" s="28">
        <v>41912</v>
      </c>
    </row>
    <row r="40" spans="1:27" x14ac:dyDescent="0.2">
      <c r="A40" s="4" t="s">
        <v>266</v>
      </c>
      <c r="B40" s="5" t="s">
        <v>267</v>
      </c>
      <c r="C40" s="5" t="s">
        <v>268</v>
      </c>
      <c r="D40" s="5" t="s">
        <v>269</v>
      </c>
      <c r="E40" s="5" t="s">
        <v>270</v>
      </c>
      <c r="F40" s="5"/>
      <c r="G40" s="5" t="s">
        <v>100</v>
      </c>
      <c r="H40" s="5" t="s">
        <v>271</v>
      </c>
      <c r="I40" s="5" t="s">
        <v>272</v>
      </c>
      <c r="J40" s="17">
        <v>18448856.460000001</v>
      </c>
      <c r="K40" s="17">
        <v>15341526.02</v>
      </c>
      <c r="L40" s="17">
        <v>9161493.4499999993</v>
      </c>
      <c r="M40" s="17">
        <v>7720791.0099999998</v>
      </c>
      <c r="N40" s="5" t="s">
        <v>273</v>
      </c>
      <c r="O40" s="5" t="s">
        <v>274</v>
      </c>
      <c r="P40" s="5" t="s">
        <v>275</v>
      </c>
      <c r="Q40" s="5" t="s">
        <v>276</v>
      </c>
      <c r="R40" s="5" t="s">
        <v>100</v>
      </c>
      <c r="S40" s="5"/>
      <c r="T40" s="5" t="s">
        <v>38</v>
      </c>
      <c r="U40" s="5" t="s">
        <v>277</v>
      </c>
      <c r="V40" s="5" t="s">
        <v>135</v>
      </c>
      <c r="W40" s="5" t="s">
        <v>41</v>
      </c>
      <c r="X40" s="25">
        <v>42732</v>
      </c>
      <c r="Y40" s="25">
        <v>42733</v>
      </c>
      <c r="Z40" s="25">
        <v>40819</v>
      </c>
      <c r="AA40" s="26">
        <v>42276</v>
      </c>
    </row>
    <row r="41" spans="1:27" x14ac:dyDescent="0.2">
      <c r="A41" s="7" t="s">
        <v>278</v>
      </c>
      <c r="B41" s="8" t="s">
        <v>279</v>
      </c>
      <c r="C41" s="8" t="s">
        <v>268</v>
      </c>
      <c r="D41" s="8" t="s">
        <v>269</v>
      </c>
      <c r="E41" s="8" t="s">
        <v>270</v>
      </c>
      <c r="F41" s="8"/>
      <c r="G41" s="8" t="s">
        <v>100</v>
      </c>
      <c r="H41" s="8" t="s">
        <v>101</v>
      </c>
      <c r="I41" s="8" t="s">
        <v>102</v>
      </c>
      <c r="J41" s="18">
        <v>43701815.939999998</v>
      </c>
      <c r="K41" s="18">
        <v>30492620.66</v>
      </c>
      <c r="L41" s="18">
        <v>18295572.399999999</v>
      </c>
      <c r="M41" s="18">
        <v>15551236.539999999</v>
      </c>
      <c r="N41" s="8" t="s">
        <v>280</v>
      </c>
      <c r="O41" s="8" t="s">
        <v>281</v>
      </c>
      <c r="P41" s="8" t="s">
        <v>282</v>
      </c>
      <c r="Q41" s="8" t="s">
        <v>106</v>
      </c>
      <c r="R41" s="8" t="s">
        <v>100</v>
      </c>
      <c r="S41" s="8"/>
      <c r="T41" s="8" t="s">
        <v>38</v>
      </c>
      <c r="U41" s="8" t="s">
        <v>277</v>
      </c>
      <c r="V41" s="8" t="s">
        <v>135</v>
      </c>
      <c r="W41" s="8" t="s">
        <v>41</v>
      </c>
      <c r="X41" s="27">
        <v>41688</v>
      </c>
      <c r="Y41" s="27">
        <v>41694</v>
      </c>
      <c r="Z41" s="27">
        <v>40403</v>
      </c>
      <c r="AA41" s="28">
        <v>41145</v>
      </c>
    </row>
    <row r="42" spans="1:27" x14ac:dyDescent="0.2">
      <c r="A42" s="4" t="s">
        <v>283</v>
      </c>
      <c r="B42" s="5" t="s">
        <v>284</v>
      </c>
      <c r="C42" s="5" t="s">
        <v>268</v>
      </c>
      <c r="D42" s="5" t="s">
        <v>269</v>
      </c>
      <c r="E42" s="5" t="s">
        <v>270</v>
      </c>
      <c r="F42" s="5"/>
      <c r="G42" s="5" t="s">
        <v>100</v>
      </c>
      <c r="H42" s="5" t="s">
        <v>101</v>
      </c>
      <c r="I42" s="5" t="s">
        <v>102</v>
      </c>
      <c r="J42" s="17">
        <v>21309931.210000001</v>
      </c>
      <c r="K42" s="17">
        <v>16810293.800000001</v>
      </c>
      <c r="L42" s="17">
        <v>6724117.5199999996</v>
      </c>
      <c r="M42" s="17">
        <v>5715499.8899999997</v>
      </c>
      <c r="N42" s="5" t="s">
        <v>285</v>
      </c>
      <c r="O42" s="5" t="s">
        <v>286</v>
      </c>
      <c r="P42" s="5" t="s">
        <v>287</v>
      </c>
      <c r="Q42" s="5" t="s">
        <v>288</v>
      </c>
      <c r="R42" s="5" t="s">
        <v>100</v>
      </c>
      <c r="S42" s="5"/>
      <c r="T42" s="5" t="s">
        <v>38</v>
      </c>
      <c r="U42" s="5" t="s">
        <v>289</v>
      </c>
      <c r="V42" s="5" t="s">
        <v>135</v>
      </c>
      <c r="W42" s="5" t="s">
        <v>41</v>
      </c>
      <c r="X42" s="25">
        <v>42656</v>
      </c>
      <c r="Y42" s="25">
        <v>42657</v>
      </c>
      <c r="Z42" s="25">
        <v>40864</v>
      </c>
      <c r="AA42" s="26">
        <v>41841</v>
      </c>
    </row>
    <row r="43" spans="1:27" x14ac:dyDescent="0.2">
      <c r="A43" s="7" t="s">
        <v>290</v>
      </c>
      <c r="B43" s="8" t="s">
        <v>291</v>
      </c>
      <c r="C43" s="8" t="s">
        <v>268</v>
      </c>
      <c r="D43" s="8" t="s">
        <v>269</v>
      </c>
      <c r="E43" s="8" t="s">
        <v>270</v>
      </c>
      <c r="F43" s="8"/>
      <c r="G43" s="8" t="s">
        <v>100</v>
      </c>
      <c r="H43" s="8" t="s">
        <v>292</v>
      </c>
      <c r="I43" s="8" t="s">
        <v>293</v>
      </c>
      <c r="J43" s="18">
        <v>8172205.8600000003</v>
      </c>
      <c r="K43" s="18">
        <v>7207745.8700000001</v>
      </c>
      <c r="L43" s="18">
        <v>2883098.34</v>
      </c>
      <c r="M43" s="18">
        <v>2883098.34</v>
      </c>
      <c r="N43" s="8" t="s">
        <v>294</v>
      </c>
      <c r="O43" s="8" t="s">
        <v>295</v>
      </c>
      <c r="P43" s="8" t="s">
        <v>296</v>
      </c>
      <c r="Q43" s="8" t="s">
        <v>293</v>
      </c>
      <c r="R43" s="8" t="s">
        <v>100</v>
      </c>
      <c r="S43" s="8"/>
      <c r="T43" s="8" t="s">
        <v>38</v>
      </c>
      <c r="U43" s="8" t="s">
        <v>134</v>
      </c>
      <c r="V43" s="8" t="s">
        <v>135</v>
      </c>
      <c r="W43" s="8" t="s">
        <v>41</v>
      </c>
      <c r="X43" s="27">
        <v>42891</v>
      </c>
      <c r="Y43" s="27">
        <v>42892</v>
      </c>
      <c r="Z43" s="27">
        <v>41199</v>
      </c>
      <c r="AA43" s="28">
        <v>42149</v>
      </c>
    </row>
    <row r="44" spans="1:27" x14ac:dyDescent="0.2">
      <c r="A44" s="4" t="s">
        <v>297</v>
      </c>
      <c r="B44" s="5" t="s">
        <v>298</v>
      </c>
      <c r="C44" s="5" t="s">
        <v>268</v>
      </c>
      <c r="D44" s="5" t="s">
        <v>269</v>
      </c>
      <c r="E44" s="5" t="s">
        <v>270</v>
      </c>
      <c r="F44" s="5"/>
      <c r="G44" s="5" t="s">
        <v>100</v>
      </c>
      <c r="H44" s="5" t="s">
        <v>299</v>
      </c>
      <c r="I44" s="5" t="s">
        <v>300</v>
      </c>
      <c r="J44" s="17">
        <v>1070100</v>
      </c>
      <c r="K44" s="17">
        <v>870000</v>
      </c>
      <c r="L44" s="17">
        <v>348000</v>
      </c>
      <c r="M44" s="17">
        <v>295800</v>
      </c>
      <c r="N44" s="5" t="s">
        <v>301</v>
      </c>
      <c r="O44" s="5" t="s">
        <v>302</v>
      </c>
      <c r="P44" s="5" t="s">
        <v>303</v>
      </c>
      <c r="Q44" s="5" t="s">
        <v>304</v>
      </c>
      <c r="R44" s="5" t="s">
        <v>100</v>
      </c>
      <c r="S44" s="5"/>
      <c r="T44" s="5" t="s">
        <v>38</v>
      </c>
      <c r="U44" s="5" t="s">
        <v>50</v>
      </c>
      <c r="V44" s="5" t="s">
        <v>135</v>
      </c>
      <c r="W44" s="5" t="s">
        <v>41</v>
      </c>
      <c r="X44" s="25">
        <v>42360</v>
      </c>
      <c r="Y44" s="25">
        <v>42367</v>
      </c>
      <c r="Z44" s="25">
        <v>41499</v>
      </c>
      <c r="AA44" s="26">
        <v>41698</v>
      </c>
    </row>
    <row r="45" spans="1:27" x14ac:dyDescent="0.2">
      <c r="A45" s="7" t="s">
        <v>305</v>
      </c>
      <c r="B45" s="8" t="s">
        <v>306</v>
      </c>
      <c r="C45" s="8" t="s">
        <v>268</v>
      </c>
      <c r="D45" s="8" t="s">
        <v>269</v>
      </c>
      <c r="E45" s="8" t="s">
        <v>270</v>
      </c>
      <c r="F45" s="8"/>
      <c r="G45" s="8" t="s">
        <v>100</v>
      </c>
      <c r="H45" s="8" t="s">
        <v>307</v>
      </c>
      <c r="I45" s="8" t="s">
        <v>308</v>
      </c>
      <c r="J45" s="18">
        <v>18746922</v>
      </c>
      <c r="K45" s="18">
        <v>15135320</v>
      </c>
      <c r="L45" s="18">
        <v>9081192</v>
      </c>
      <c r="M45" s="18">
        <v>7719013.2000000002</v>
      </c>
      <c r="N45" s="8" t="s">
        <v>309</v>
      </c>
      <c r="O45" s="8" t="s">
        <v>310</v>
      </c>
      <c r="P45" s="8" t="s">
        <v>311</v>
      </c>
      <c r="Q45" s="8" t="s">
        <v>312</v>
      </c>
      <c r="R45" s="8" t="s">
        <v>100</v>
      </c>
      <c r="S45" s="8"/>
      <c r="T45" s="8" t="s">
        <v>38</v>
      </c>
      <c r="U45" s="8" t="s">
        <v>277</v>
      </c>
      <c r="V45" s="8" t="s">
        <v>135</v>
      </c>
      <c r="W45" s="8" t="s">
        <v>41</v>
      </c>
      <c r="X45" s="27">
        <v>42732</v>
      </c>
      <c r="Y45" s="27">
        <v>42734</v>
      </c>
      <c r="Z45" s="27">
        <v>41568</v>
      </c>
      <c r="AA45" s="28">
        <v>41941</v>
      </c>
    </row>
    <row r="46" spans="1:27" x14ac:dyDescent="0.2">
      <c r="A46" s="4" t="s">
        <v>313</v>
      </c>
      <c r="B46" s="5" t="s">
        <v>314</v>
      </c>
      <c r="C46" s="5" t="s">
        <v>268</v>
      </c>
      <c r="D46" s="5" t="s">
        <v>269</v>
      </c>
      <c r="E46" s="5" t="s">
        <v>270</v>
      </c>
      <c r="F46" s="5"/>
      <c r="G46" s="5" t="s">
        <v>100</v>
      </c>
      <c r="H46" s="5" t="s">
        <v>307</v>
      </c>
      <c r="I46" s="5" t="s">
        <v>308</v>
      </c>
      <c r="J46" s="17">
        <v>896468.1</v>
      </c>
      <c r="K46" s="17">
        <v>871641.39</v>
      </c>
      <c r="L46" s="17">
        <v>548560.85</v>
      </c>
      <c r="M46" s="17">
        <v>548560.85</v>
      </c>
      <c r="N46" s="5" t="s">
        <v>315</v>
      </c>
      <c r="O46" s="5" t="s">
        <v>316</v>
      </c>
      <c r="P46" s="5" t="s">
        <v>317</v>
      </c>
      <c r="Q46" s="5" t="s">
        <v>318</v>
      </c>
      <c r="R46" s="5" t="s">
        <v>100</v>
      </c>
      <c r="S46" s="5"/>
      <c r="T46" s="5" t="s">
        <v>38</v>
      </c>
      <c r="U46" s="5" t="s">
        <v>60</v>
      </c>
      <c r="V46" s="5" t="s">
        <v>135</v>
      </c>
      <c r="W46" s="5" t="s">
        <v>41</v>
      </c>
      <c r="X46" s="25">
        <v>42586</v>
      </c>
      <c r="Y46" s="25">
        <v>42587</v>
      </c>
      <c r="Z46" s="25">
        <v>40829</v>
      </c>
      <c r="AA46" s="26">
        <v>41667</v>
      </c>
    </row>
    <row r="47" spans="1:27" x14ac:dyDescent="0.2">
      <c r="A47" s="7" t="s">
        <v>319</v>
      </c>
      <c r="B47" s="8" t="s">
        <v>320</v>
      </c>
      <c r="C47" s="8" t="s">
        <v>268</v>
      </c>
      <c r="D47" s="8" t="s">
        <v>269</v>
      </c>
      <c r="E47" s="8" t="s">
        <v>270</v>
      </c>
      <c r="F47" s="8"/>
      <c r="G47" s="8" t="s">
        <v>100</v>
      </c>
      <c r="H47" s="8" t="s">
        <v>321</v>
      </c>
      <c r="I47" s="8" t="s">
        <v>322</v>
      </c>
      <c r="J47" s="18">
        <v>24016606.199999999</v>
      </c>
      <c r="K47" s="18">
        <v>15467300</v>
      </c>
      <c r="L47" s="18">
        <v>9280380</v>
      </c>
      <c r="M47" s="18">
        <v>7888323</v>
      </c>
      <c r="N47" s="8" t="s">
        <v>323</v>
      </c>
      <c r="O47" s="8" t="s">
        <v>324</v>
      </c>
      <c r="P47" s="8" t="s">
        <v>325</v>
      </c>
      <c r="Q47" s="8" t="s">
        <v>326</v>
      </c>
      <c r="R47" s="8" t="s">
        <v>100</v>
      </c>
      <c r="S47" s="8"/>
      <c r="T47" s="8" t="s">
        <v>38</v>
      </c>
      <c r="U47" s="8" t="s">
        <v>277</v>
      </c>
      <c r="V47" s="8" t="s">
        <v>135</v>
      </c>
      <c r="W47" s="8" t="s">
        <v>41</v>
      </c>
      <c r="X47" s="27">
        <v>42194</v>
      </c>
      <c r="Y47" s="27">
        <v>42195</v>
      </c>
      <c r="Z47" s="27">
        <v>41559</v>
      </c>
      <c r="AA47" s="28">
        <v>42185</v>
      </c>
    </row>
    <row r="48" spans="1:27" x14ac:dyDescent="0.2">
      <c r="A48" s="4" t="s">
        <v>327</v>
      </c>
      <c r="B48" s="5" t="s">
        <v>328</v>
      </c>
      <c r="C48" s="5" t="s">
        <v>268</v>
      </c>
      <c r="D48" s="5" t="s">
        <v>269</v>
      </c>
      <c r="E48" s="5" t="s">
        <v>270</v>
      </c>
      <c r="F48" s="5"/>
      <c r="G48" s="5" t="s">
        <v>100</v>
      </c>
      <c r="H48" s="5" t="s">
        <v>299</v>
      </c>
      <c r="I48" s="5" t="s">
        <v>300</v>
      </c>
      <c r="J48" s="17">
        <v>4753609.9800000004</v>
      </c>
      <c r="K48" s="17">
        <v>3810723.56</v>
      </c>
      <c r="L48" s="17">
        <v>1524289.42</v>
      </c>
      <c r="M48" s="17">
        <v>1295646.01</v>
      </c>
      <c r="N48" s="5" t="s">
        <v>301</v>
      </c>
      <c r="O48" s="5" t="s">
        <v>302</v>
      </c>
      <c r="P48" s="5" t="s">
        <v>303</v>
      </c>
      <c r="Q48" s="5" t="s">
        <v>304</v>
      </c>
      <c r="R48" s="5" t="s">
        <v>100</v>
      </c>
      <c r="S48" s="5"/>
      <c r="T48" s="5" t="s">
        <v>38</v>
      </c>
      <c r="U48" s="5" t="s">
        <v>50</v>
      </c>
      <c r="V48" s="5" t="s">
        <v>135</v>
      </c>
      <c r="W48" s="5" t="s">
        <v>41</v>
      </c>
      <c r="X48" s="25">
        <v>41691</v>
      </c>
      <c r="Y48" s="25">
        <v>41702</v>
      </c>
      <c r="Z48" s="25">
        <v>41687</v>
      </c>
      <c r="AA48" s="26">
        <v>42216</v>
      </c>
    </row>
    <row r="49" spans="1:27" x14ac:dyDescent="0.2">
      <c r="A49" s="7" t="s">
        <v>329</v>
      </c>
      <c r="B49" s="8" t="s">
        <v>330</v>
      </c>
      <c r="C49" s="8" t="s">
        <v>268</v>
      </c>
      <c r="D49" s="8" t="s">
        <v>269</v>
      </c>
      <c r="E49" s="8" t="s">
        <v>270</v>
      </c>
      <c r="F49" s="8"/>
      <c r="G49" s="8" t="s">
        <v>100</v>
      </c>
      <c r="H49" s="8" t="s">
        <v>101</v>
      </c>
      <c r="I49" s="8" t="s">
        <v>102</v>
      </c>
      <c r="J49" s="18">
        <v>16729142.435000001</v>
      </c>
      <c r="K49" s="18">
        <v>16283396.85</v>
      </c>
      <c r="L49" s="18">
        <v>6562593.9800000004</v>
      </c>
      <c r="M49" s="18">
        <v>5573806.7400000002</v>
      </c>
      <c r="N49" s="8" t="s">
        <v>331</v>
      </c>
      <c r="O49" s="8" t="s">
        <v>332</v>
      </c>
      <c r="P49" s="8" t="s">
        <v>333</v>
      </c>
      <c r="Q49" s="8" t="s">
        <v>106</v>
      </c>
      <c r="R49" s="8" t="s">
        <v>100</v>
      </c>
      <c r="S49" s="8"/>
      <c r="T49" s="8" t="s">
        <v>38</v>
      </c>
      <c r="U49" s="8" t="s">
        <v>60</v>
      </c>
      <c r="V49" s="8" t="s">
        <v>135</v>
      </c>
      <c r="W49" s="8" t="s">
        <v>41</v>
      </c>
      <c r="X49" s="27">
        <v>42656</v>
      </c>
      <c r="Y49" s="27">
        <v>42683</v>
      </c>
      <c r="Z49" s="27">
        <v>41326</v>
      </c>
      <c r="AA49" s="28">
        <v>42282</v>
      </c>
    </row>
    <row r="50" spans="1:27" x14ac:dyDescent="0.2">
      <c r="A50" s="4" t="s">
        <v>334</v>
      </c>
      <c r="B50" s="5" t="s">
        <v>335</v>
      </c>
      <c r="C50" s="5" t="s">
        <v>268</v>
      </c>
      <c r="D50" s="5" t="s">
        <v>269</v>
      </c>
      <c r="E50" s="5" t="s">
        <v>270</v>
      </c>
      <c r="F50" s="5"/>
      <c r="G50" s="5" t="s">
        <v>100</v>
      </c>
      <c r="H50" s="5" t="s">
        <v>336</v>
      </c>
      <c r="I50" s="5" t="s">
        <v>337</v>
      </c>
      <c r="J50" s="17">
        <v>208202</v>
      </c>
      <c r="K50" s="17">
        <v>169269.91</v>
      </c>
      <c r="L50" s="17">
        <v>143879.42000000001</v>
      </c>
      <c r="M50" s="17">
        <v>122297.51</v>
      </c>
      <c r="N50" s="5" t="s">
        <v>338</v>
      </c>
      <c r="O50" s="5" t="s">
        <v>339</v>
      </c>
      <c r="P50" s="5" t="s">
        <v>340</v>
      </c>
      <c r="Q50" s="5" t="s">
        <v>341</v>
      </c>
      <c r="R50" s="5" t="s">
        <v>100</v>
      </c>
      <c r="S50" s="5"/>
      <c r="T50" s="5" t="s">
        <v>38</v>
      </c>
      <c r="U50" s="5" t="s">
        <v>50</v>
      </c>
      <c r="V50" s="5" t="s">
        <v>135</v>
      </c>
      <c r="W50" s="5" t="s">
        <v>41</v>
      </c>
      <c r="X50" s="25">
        <v>42241</v>
      </c>
      <c r="Y50" s="25">
        <v>42243</v>
      </c>
      <c r="Z50" s="25">
        <v>41547</v>
      </c>
      <c r="AA50" s="26">
        <v>41593</v>
      </c>
    </row>
    <row r="51" spans="1:27" x14ac:dyDescent="0.2">
      <c r="A51" s="7" t="s">
        <v>342</v>
      </c>
      <c r="B51" s="8" t="s">
        <v>343</v>
      </c>
      <c r="C51" s="8" t="s">
        <v>268</v>
      </c>
      <c r="D51" s="8" t="s">
        <v>269</v>
      </c>
      <c r="E51" s="8" t="s">
        <v>270</v>
      </c>
      <c r="F51" s="8"/>
      <c r="G51" s="8" t="s">
        <v>100</v>
      </c>
      <c r="H51" s="8" t="s">
        <v>101</v>
      </c>
      <c r="I51" s="8" t="s">
        <v>102</v>
      </c>
      <c r="J51" s="18">
        <v>9588789.2100000009</v>
      </c>
      <c r="K51" s="18">
        <v>7279484.3899999997</v>
      </c>
      <c r="L51" s="18">
        <v>2976460.84</v>
      </c>
      <c r="M51" s="18">
        <v>2529991.71</v>
      </c>
      <c r="N51" s="8" t="s">
        <v>344</v>
      </c>
      <c r="O51" s="8" t="s">
        <v>332</v>
      </c>
      <c r="P51" s="8" t="s">
        <v>333</v>
      </c>
      <c r="Q51" s="8" t="s">
        <v>106</v>
      </c>
      <c r="R51" s="8" t="s">
        <v>100</v>
      </c>
      <c r="S51" s="8"/>
      <c r="T51" s="8" t="s">
        <v>38</v>
      </c>
      <c r="U51" s="8" t="s">
        <v>60</v>
      </c>
      <c r="V51" s="8" t="s">
        <v>135</v>
      </c>
      <c r="W51" s="8" t="s">
        <v>41</v>
      </c>
      <c r="X51" s="27">
        <v>42732</v>
      </c>
      <c r="Y51" s="27">
        <v>42734</v>
      </c>
      <c r="Z51" s="27">
        <v>41236</v>
      </c>
      <c r="AA51" s="28">
        <v>42282</v>
      </c>
    </row>
    <row r="52" spans="1:27" x14ac:dyDescent="0.2">
      <c r="A52" s="4" t="s">
        <v>345</v>
      </c>
      <c r="B52" s="5" t="s">
        <v>346</v>
      </c>
      <c r="C52" s="5" t="s">
        <v>268</v>
      </c>
      <c r="D52" s="5" t="s">
        <v>269</v>
      </c>
      <c r="E52" s="5" t="s">
        <v>270</v>
      </c>
      <c r="F52" s="5"/>
      <c r="G52" s="5" t="s">
        <v>100</v>
      </c>
      <c r="H52" s="5" t="s">
        <v>101</v>
      </c>
      <c r="I52" s="5" t="s">
        <v>102</v>
      </c>
      <c r="J52" s="17">
        <v>7868030.7000000002</v>
      </c>
      <c r="K52" s="17">
        <v>6440420.2400000002</v>
      </c>
      <c r="L52" s="17">
        <v>3968450.7</v>
      </c>
      <c r="M52" s="17">
        <v>3373183.1</v>
      </c>
      <c r="N52" s="5" t="s">
        <v>347</v>
      </c>
      <c r="O52" s="5" t="s">
        <v>348</v>
      </c>
      <c r="P52" s="5" t="s">
        <v>349</v>
      </c>
      <c r="Q52" s="5" t="s">
        <v>106</v>
      </c>
      <c r="R52" s="5" t="s">
        <v>100</v>
      </c>
      <c r="S52" s="5"/>
      <c r="T52" s="5" t="s">
        <v>38</v>
      </c>
      <c r="U52" s="5" t="s">
        <v>97</v>
      </c>
      <c r="V52" s="5" t="s">
        <v>135</v>
      </c>
      <c r="W52" s="5" t="s">
        <v>41</v>
      </c>
      <c r="X52" s="25">
        <v>42472</v>
      </c>
      <c r="Y52" s="25">
        <v>42472</v>
      </c>
      <c r="Z52" s="25">
        <v>41163</v>
      </c>
      <c r="AA52" s="26">
        <v>42246</v>
      </c>
    </row>
    <row r="53" spans="1:27" x14ac:dyDescent="0.2">
      <c r="A53" s="7" t="s">
        <v>350</v>
      </c>
      <c r="B53" s="8" t="s">
        <v>351</v>
      </c>
      <c r="C53" s="8" t="s">
        <v>352</v>
      </c>
      <c r="D53" s="8" t="s">
        <v>353</v>
      </c>
      <c r="E53" s="8" t="s">
        <v>354</v>
      </c>
      <c r="F53" s="8" t="s">
        <v>355</v>
      </c>
      <c r="G53" s="8" t="s">
        <v>126</v>
      </c>
      <c r="H53" s="8" t="s">
        <v>356</v>
      </c>
      <c r="I53" s="8" t="s">
        <v>357</v>
      </c>
      <c r="J53" s="18">
        <v>787791.06</v>
      </c>
      <c r="K53" s="18">
        <v>734713.46</v>
      </c>
      <c r="L53" s="18">
        <v>367356.72</v>
      </c>
      <c r="M53" s="18">
        <v>367356.72</v>
      </c>
      <c r="N53" s="8" t="s">
        <v>358</v>
      </c>
      <c r="O53" s="8" t="s">
        <v>359</v>
      </c>
      <c r="P53" s="8" t="s">
        <v>360</v>
      </c>
      <c r="Q53" s="8" t="s">
        <v>361</v>
      </c>
      <c r="R53" s="8" t="s">
        <v>126</v>
      </c>
      <c r="S53" s="8"/>
      <c r="T53" s="8" t="s">
        <v>38</v>
      </c>
      <c r="U53" s="8" t="s">
        <v>134</v>
      </c>
      <c r="V53" s="8" t="s">
        <v>135</v>
      </c>
      <c r="W53" s="8" t="s">
        <v>41</v>
      </c>
      <c r="X53" s="27">
        <v>41453</v>
      </c>
      <c r="Y53" s="27">
        <v>41453</v>
      </c>
      <c r="Z53" s="27">
        <v>40542</v>
      </c>
      <c r="AA53" s="28">
        <v>41243</v>
      </c>
    </row>
    <row r="54" spans="1:27" x14ac:dyDescent="0.2">
      <c r="A54" s="4" t="s">
        <v>362</v>
      </c>
      <c r="B54" s="5" t="s">
        <v>363</v>
      </c>
      <c r="C54" s="5" t="s">
        <v>352</v>
      </c>
      <c r="D54" s="5" t="s">
        <v>353</v>
      </c>
      <c r="E54" s="5" t="s">
        <v>354</v>
      </c>
      <c r="F54" s="5" t="s">
        <v>355</v>
      </c>
      <c r="G54" s="5" t="s">
        <v>126</v>
      </c>
      <c r="H54" s="5" t="s">
        <v>127</v>
      </c>
      <c r="I54" s="5" t="s">
        <v>128</v>
      </c>
      <c r="J54" s="17">
        <v>3928617.22</v>
      </c>
      <c r="K54" s="17">
        <v>3923672.01</v>
      </c>
      <c r="L54" s="17">
        <v>3335121.2</v>
      </c>
      <c r="M54" s="17">
        <v>3335121.2</v>
      </c>
      <c r="N54" s="5" t="s">
        <v>129</v>
      </c>
      <c r="O54" s="5" t="s">
        <v>130</v>
      </c>
      <c r="P54" s="5" t="s">
        <v>131</v>
      </c>
      <c r="Q54" s="5" t="s">
        <v>364</v>
      </c>
      <c r="R54" s="5" t="s">
        <v>126</v>
      </c>
      <c r="S54" s="5"/>
      <c r="T54" s="5" t="s">
        <v>38</v>
      </c>
      <c r="U54" s="5" t="s">
        <v>39</v>
      </c>
      <c r="V54" s="5" t="s">
        <v>135</v>
      </c>
      <c r="W54" s="5" t="s">
        <v>41</v>
      </c>
      <c r="X54" s="25">
        <v>41372</v>
      </c>
      <c r="Y54" s="25">
        <v>41372</v>
      </c>
      <c r="Z54" s="25">
        <v>40330</v>
      </c>
      <c r="AA54" s="26">
        <v>41607</v>
      </c>
    </row>
    <row r="55" spans="1:27" x14ac:dyDescent="0.2">
      <c r="A55" s="7" t="s">
        <v>365</v>
      </c>
      <c r="B55" s="8" t="s">
        <v>366</v>
      </c>
      <c r="C55" s="8" t="s">
        <v>352</v>
      </c>
      <c r="D55" s="8" t="s">
        <v>353</v>
      </c>
      <c r="E55" s="8" t="s">
        <v>354</v>
      </c>
      <c r="F55" s="8" t="s">
        <v>355</v>
      </c>
      <c r="G55" s="8" t="s">
        <v>126</v>
      </c>
      <c r="H55" s="8" t="s">
        <v>356</v>
      </c>
      <c r="I55" s="8" t="s">
        <v>357</v>
      </c>
      <c r="J55" s="18">
        <v>2701294.39</v>
      </c>
      <c r="K55" s="18">
        <v>2539901.37</v>
      </c>
      <c r="L55" s="18">
        <v>1269950.68</v>
      </c>
      <c r="M55" s="18">
        <v>1269950.68</v>
      </c>
      <c r="N55" s="8" t="s">
        <v>358</v>
      </c>
      <c r="O55" s="8" t="s">
        <v>359</v>
      </c>
      <c r="P55" s="8" t="s">
        <v>360</v>
      </c>
      <c r="Q55" s="8" t="s">
        <v>361</v>
      </c>
      <c r="R55" s="8" t="s">
        <v>126</v>
      </c>
      <c r="S55" s="8"/>
      <c r="T55" s="8" t="s">
        <v>38</v>
      </c>
      <c r="U55" s="8" t="s">
        <v>134</v>
      </c>
      <c r="V55" s="8" t="s">
        <v>135</v>
      </c>
      <c r="W55" s="8" t="s">
        <v>41</v>
      </c>
      <c r="X55" s="27">
        <v>42355</v>
      </c>
      <c r="Y55" s="27">
        <v>42359</v>
      </c>
      <c r="Z55" s="27">
        <v>41316</v>
      </c>
      <c r="AA55" s="28">
        <v>41974</v>
      </c>
    </row>
    <row r="56" spans="1:27" x14ac:dyDescent="0.2">
      <c r="A56" s="4" t="s">
        <v>367</v>
      </c>
      <c r="B56" s="5" t="s">
        <v>368</v>
      </c>
      <c r="C56" s="5" t="s">
        <v>369</v>
      </c>
      <c r="D56" s="5" t="s">
        <v>370</v>
      </c>
      <c r="E56" s="5" t="s">
        <v>371</v>
      </c>
      <c r="F56" s="5" t="s">
        <v>372</v>
      </c>
      <c r="G56" s="5" t="s">
        <v>373</v>
      </c>
      <c r="H56" s="5" t="s">
        <v>374</v>
      </c>
      <c r="I56" s="5" t="s">
        <v>375</v>
      </c>
      <c r="J56" s="17">
        <v>93526494.549999997</v>
      </c>
      <c r="K56" s="17">
        <v>70069307.900000006</v>
      </c>
      <c r="L56" s="17">
        <v>28027723.16</v>
      </c>
      <c r="M56" s="17">
        <v>28027723.16</v>
      </c>
      <c r="N56" s="5" t="s">
        <v>376</v>
      </c>
      <c r="O56" s="5" t="s">
        <v>377</v>
      </c>
      <c r="P56" s="5" t="s">
        <v>378</v>
      </c>
      <c r="Q56" s="5" t="s">
        <v>379</v>
      </c>
      <c r="R56" s="5" t="s">
        <v>373</v>
      </c>
      <c r="S56" s="5"/>
      <c r="T56" s="5" t="s">
        <v>38</v>
      </c>
      <c r="U56" s="5" t="s">
        <v>50</v>
      </c>
      <c r="V56" s="5" t="s">
        <v>135</v>
      </c>
      <c r="W56" s="5" t="s">
        <v>41</v>
      </c>
      <c r="X56" s="25">
        <v>42349</v>
      </c>
      <c r="Y56" s="25">
        <v>42359</v>
      </c>
      <c r="Z56" s="25">
        <v>40697</v>
      </c>
      <c r="AA56" s="26">
        <v>42185</v>
      </c>
    </row>
    <row r="57" spans="1:27" x14ac:dyDescent="0.2">
      <c r="A57" s="7" t="s">
        <v>380</v>
      </c>
      <c r="B57" s="8" t="s">
        <v>381</v>
      </c>
      <c r="C57" s="8" t="s">
        <v>369</v>
      </c>
      <c r="D57" s="8" t="s">
        <v>370</v>
      </c>
      <c r="E57" s="8" t="s">
        <v>371</v>
      </c>
      <c r="F57" s="8" t="s">
        <v>372</v>
      </c>
      <c r="G57" s="8" t="s">
        <v>373</v>
      </c>
      <c r="H57" s="8" t="s">
        <v>382</v>
      </c>
      <c r="I57" s="8" t="s">
        <v>383</v>
      </c>
      <c r="J57" s="18">
        <v>2333656.9300000002</v>
      </c>
      <c r="K57" s="18">
        <v>1803839.62</v>
      </c>
      <c r="L57" s="18">
        <v>721535.84</v>
      </c>
      <c r="M57" s="18">
        <v>721535.84</v>
      </c>
      <c r="N57" s="8" t="s">
        <v>384</v>
      </c>
      <c r="O57" s="8" t="s">
        <v>385</v>
      </c>
      <c r="P57" s="8" t="s">
        <v>386</v>
      </c>
      <c r="Q57" s="8" t="s">
        <v>387</v>
      </c>
      <c r="R57" s="8" t="s">
        <v>373</v>
      </c>
      <c r="S57" s="8"/>
      <c r="T57" s="8" t="s">
        <v>38</v>
      </c>
      <c r="U57" s="8" t="s">
        <v>60</v>
      </c>
      <c r="V57" s="8" t="s">
        <v>135</v>
      </c>
      <c r="W57" s="8" t="s">
        <v>41</v>
      </c>
      <c r="X57" s="27">
        <v>41229</v>
      </c>
      <c r="Y57" s="27">
        <v>41234</v>
      </c>
      <c r="Z57" s="27">
        <v>40553</v>
      </c>
      <c r="AA57" s="28">
        <v>41029</v>
      </c>
    </row>
    <row r="58" spans="1:27" x14ac:dyDescent="0.2">
      <c r="A58" s="4" t="s">
        <v>458</v>
      </c>
      <c r="B58" s="5" t="s">
        <v>459</v>
      </c>
      <c r="C58" s="5" t="s">
        <v>456</v>
      </c>
      <c r="D58" s="5" t="s">
        <v>457</v>
      </c>
      <c r="E58" s="5" t="s">
        <v>460</v>
      </c>
      <c r="F58" s="5"/>
      <c r="G58" s="5" t="s">
        <v>114</v>
      </c>
      <c r="H58" s="5" t="s">
        <v>461</v>
      </c>
      <c r="I58" s="5" t="s">
        <v>462</v>
      </c>
      <c r="J58" s="17">
        <v>33228057.620000001</v>
      </c>
      <c r="K58" s="17">
        <v>20745644.800000001</v>
      </c>
      <c r="L58" s="17">
        <v>12447386.880000001</v>
      </c>
      <c r="M58" s="17">
        <v>12447386.880000001</v>
      </c>
      <c r="N58" s="5" t="s">
        <v>463</v>
      </c>
      <c r="O58" s="5" t="s">
        <v>464</v>
      </c>
      <c r="P58" s="5" t="s">
        <v>465</v>
      </c>
      <c r="Q58" s="5" t="s">
        <v>466</v>
      </c>
      <c r="R58" s="5" t="s">
        <v>114</v>
      </c>
      <c r="S58" s="5"/>
      <c r="T58" s="5" t="s">
        <v>389</v>
      </c>
      <c r="U58" s="5" t="s">
        <v>134</v>
      </c>
      <c r="V58" s="5" t="s">
        <v>135</v>
      </c>
      <c r="W58" s="5" t="s">
        <v>41</v>
      </c>
      <c r="X58" s="25">
        <v>42646</v>
      </c>
      <c r="Y58" s="25">
        <v>42646</v>
      </c>
      <c r="Z58" s="25">
        <v>39234</v>
      </c>
      <c r="AA58" s="26">
        <v>40999</v>
      </c>
    </row>
    <row r="59" spans="1:27" x14ac:dyDescent="0.2">
      <c r="A59" s="7" t="s">
        <v>468</v>
      </c>
      <c r="B59" s="8" t="s">
        <v>469</v>
      </c>
      <c r="C59" s="8" t="s">
        <v>179</v>
      </c>
      <c r="D59" s="8" t="s">
        <v>180</v>
      </c>
      <c r="E59" s="8" t="s">
        <v>181</v>
      </c>
      <c r="F59" s="8"/>
      <c r="G59" s="8" t="s">
        <v>53</v>
      </c>
      <c r="H59" s="8" t="s">
        <v>54</v>
      </c>
      <c r="I59" s="8" t="s">
        <v>55</v>
      </c>
      <c r="J59" s="18">
        <v>51627478.880000003</v>
      </c>
      <c r="K59" s="18">
        <v>39855046.659999996</v>
      </c>
      <c r="L59" s="18">
        <v>15942018.67</v>
      </c>
      <c r="M59" s="18">
        <v>13550715.869999999</v>
      </c>
      <c r="N59" s="8" t="s">
        <v>56</v>
      </c>
      <c r="O59" s="8" t="s">
        <v>57</v>
      </c>
      <c r="P59" s="8" t="s">
        <v>58</v>
      </c>
      <c r="Q59" s="8" t="s">
        <v>59</v>
      </c>
      <c r="R59" s="8" t="s">
        <v>53</v>
      </c>
      <c r="S59" s="8"/>
      <c r="T59" s="8" t="s">
        <v>389</v>
      </c>
      <c r="U59" s="8" t="s">
        <v>60</v>
      </c>
      <c r="V59" s="8" t="s">
        <v>135</v>
      </c>
      <c r="W59" s="8" t="s">
        <v>41</v>
      </c>
      <c r="X59" s="27">
        <v>42331</v>
      </c>
      <c r="Y59" s="27">
        <v>42331</v>
      </c>
      <c r="Z59" s="27">
        <v>40960</v>
      </c>
      <c r="AA59" s="28">
        <v>42277</v>
      </c>
    </row>
    <row r="60" spans="1:27" x14ac:dyDescent="0.2">
      <c r="A60" s="4" t="s">
        <v>507</v>
      </c>
      <c r="B60" s="5" t="s">
        <v>508</v>
      </c>
      <c r="C60" s="5" t="s">
        <v>369</v>
      </c>
      <c r="D60" s="5" t="s">
        <v>509</v>
      </c>
      <c r="E60" s="5" t="s">
        <v>510</v>
      </c>
      <c r="F60" s="5"/>
      <c r="G60" s="5" t="s">
        <v>373</v>
      </c>
      <c r="H60" s="5" t="s">
        <v>374</v>
      </c>
      <c r="I60" s="5" t="s">
        <v>375</v>
      </c>
      <c r="J60" s="17">
        <v>1631838.88</v>
      </c>
      <c r="K60" s="17">
        <v>1059083.6499999999</v>
      </c>
      <c r="L60" s="17">
        <v>423633.46</v>
      </c>
      <c r="M60" s="17">
        <v>423633.46</v>
      </c>
      <c r="N60" s="5" t="s">
        <v>511</v>
      </c>
      <c r="O60" s="5" t="s">
        <v>377</v>
      </c>
      <c r="P60" s="5" t="s">
        <v>378</v>
      </c>
      <c r="Q60" s="5" t="s">
        <v>379</v>
      </c>
      <c r="R60" s="5" t="s">
        <v>373</v>
      </c>
      <c r="S60" s="5"/>
      <c r="T60" s="5" t="s">
        <v>493</v>
      </c>
      <c r="U60" s="5" t="s">
        <v>50</v>
      </c>
      <c r="V60" s="5" t="s">
        <v>135</v>
      </c>
      <c r="W60" s="5" t="s">
        <v>41</v>
      </c>
      <c r="X60" s="25">
        <v>42300</v>
      </c>
      <c r="Y60" s="25">
        <v>42304</v>
      </c>
      <c r="Z60" s="25">
        <v>41695</v>
      </c>
      <c r="AA60" s="26">
        <v>42094</v>
      </c>
    </row>
    <row r="61" spans="1:27" x14ac:dyDescent="0.2">
      <c r="A61" s="7" t="s">
        <v>512</v>
      </c>
      <c r="B61" s="8" t="s">
        <v>513</v>
      </c>
      <c r="C61" s="8" t="s">
        <v>514</v>
      </c>
      <c r="D61" s="8" t="s">
        <v>515</v>
      </c>
      <c r="E61" s="8" t="s">
        <v>516</v>
      </c>
      <c r="F61" s="8" t="s">
        <v>517</v>
      </c>
      <c r="G61" s="8" t="s">
        <v>518</v>
      </c>
      <c r="H61" s="8" t="s">
        <v>519</v>
      </c>
      <c r="I61" s="8" t="s">
        <v>520</v>
      </c>
      <c r="J61" s="18">
        <v>7656934.54</v>
      </c>
      <c r="K61" s="18">
        <v>5974577.96</v>
      </c>
      <c r="L61" s="18">
        <v>2987288.98</v>
      </c>
      <c r="M61" s="18">
        <v>2539195.63</v>
      </c>
      <c r="N61" s="8" t="s">
        <v>521</v>
      </c>
      <c r="O61" s="8" t="s">
        <v>522</v>
      </c>
      <c r="P61" s="8" t="s">
        <v>523</v>
      </c>
      <c r="Q61" s="8" t="s">
        <v>524</v>
      </c>
      <c r="R61" s="8" t="s">
        <v>518</v>
      </c>
      <c r="S61" s="8"/>
      <c r="T61" s="8" t="s">
        <v>525</v>
      </c>
      <c r="U61" s="8" t="s">
        <v>50</v>
      </c>
      <c r="V61" s="8" t="s">
        <v>135</v>
      </c>
      <c r="W61" s="8" t="s">
        <v>41</v>
      </c>
      <c r="X61" s="27">
        <v>42234</v>
      </c>
      <c r="Y61" s="27">
        <v>42235</v>
      </c>
      <c r="Z61" s="27">
        <v>41548</v>
      </c>
      <c r="AA61" s="28">
        <v>42185</v>
      </c>
    </row>
    <row r="62" spans="1:27" x14ac:dyDescent="0.2">
      <c r="A62" s="4" t="s">
        <v>526</v>
      </c>
      <c r="B62" s="5" t="s">
        <v>527</v>
      </c>
      <c r="C62" s="5" t="s">
        <v>514</v>
      </c>
      <c r="D62" s="5" t="s">
        <v>515</v>
      </c>
      <c r="E62" s="5" t="s">
        <v>516</v>
      </c>
      <c r="F62" s="5" t="s">
        <v>517</v>
      </c>
      <c r="G62" s="5" t="s">
        <v>518</v>
      </c>
      <c r="H62" s="5" t="s">
        <v>519</v>
      </c>
      <c r="I62" s="5" t="s">
        <v>520</v>
      </c>
      <c r="J62" s="17">
        <v>7039988.6399999997</v>
      </c>
      <c r="K62" s="17">
        <v>5177584.0999999996</v>
      </c>
      <c r="L62" s="17">
        <v>2583614.46</v>
      </c>
      <c r="M62" s="17">
        <v>2196072.29</v>
      </c>
      <c r="N62" s="5" t="s">
        <v>521</v>
      </c>
      <c r="O62" s="5" t="s">
        <v>522</v>
      </c>
      <c r="P62" s="5" t="s">
        <v>523</v>
      </c>
      <c r="Q62" s="5" t="s">
        <v>524</v>
      </c>
      <c r="R62" s="5" t="s">
        <v>518</v>
      </c>
      <c r="S62" s="5"/>
      <c r="T62" s="5" t="s">
        <v>525</v>
      </c>
      <c r="U62" s="5" t="s">
        <v>50</v>
      </c>
      <c r="V62" s="5" t="s">
        <v>135</v>
      </c>
      <c r="W62" s="5" t="s">
        <v>41</v>
      </c>
      <c r="X62" s="25">
        <v>42234</v>
      </c>
      <c r="Y62" s="25">
        <v>42235</v>
      </c>
      <c r="Z62" s="25">
        <v>41548</v>
      </c>
      <c r="AA62" s="26">
        <v>42185</v>
      </c>
    </row>
    <row r="63" spans="1:27" x14ac:dyDescent="0.2">
      <c r="A63" s="7" t="s">
        <v>528</v>
      </c>
      <c r="B63" s="8" t="s">
        <v>529</v>
      </c>
      <c r="C63" s="8" t="s">
        <v>530</v>
      </c>
      <c r="D63" s="8" t="s">
        <v>531</v>
      </c>
      <c r="E63" s="8" t="s">
        <v>532</v>
      </c>
      <c r="F63" s="8" t="s">
        <v>533</v>
      </c>
      <c r="G63" s="8" t="s">
        <v>138</v>
      </c>
      <c r="H63" s="8" t="s">
        <v>139</v>
      </c>
      <c r="I63" s="8" t="s">
        <v>140</v>
      </c>
      <c r="J63" s="18">
        <v>227453.91</v>
      </c>
      <c r="K63" s="18">
        <v>183257.88</v>
      </c>
      <c r="L63" s="18">
        <v>154456.03</v>
      </c>
      <c r="M63" s="18">
        <v>131287.60999999999</v>
      </c>
      <c r="N63" s="8" t="s">
        <v>534</v>
      </c>
      <c r="O63" s="8" t="s">
        <v>535</v>
      </c>
      <c r="P63" s="8" t="s">
        <v>536</v>
      </c>
      <c r="Q63" s="8" t="s">
        <v>144</v>
      </c>
      <c r="R63" s="8" t="s">
        <v>138</v>
      </c>
      <c r="S63" s="8"/>
      <c r="T63" s="8" t="s">
        <v>537</v>
      </c>
      <c r="U63" s="8" t="s">
        <v>60</v>
      </c>
      <c r="V63" s="8" t="s">
        <v>135</v>
      </c>
      <c r="W63" s="8" t="s">
        <v>41</v>
      </c>
      <c r="X63" s="27">
        <v>41353</v>
      </c>
      <c r="Y63" s="27">
        <v>41360</v>
      </c>
      <c r="Z63" s="27">
        <v>40787</v>
      </c>
      <c r="AA63" s="28">
        <v>41455</v>
      </c>
    </row>
    <row r="64" spans="1:27" x14ac:dyDescent="0.2">
      <c r="A64" s="4" t="s">
        <v>538</v>
      </c>
      <c r="B64" s="5" t="s">
        <v>539</v>
      </c>
      <c r="C64" s="5" t="s">
        <v>540</v>
      </c>
      <c r="D64" s="5" t="s">
        <v>541</v>
      </c>
      <c r="E64" s="5" t="s">
        <v>542</v>
      </c>
      <c r="F64" s="5"/>
      <c r="G64" s="5" t="s">
        <v>467</v>
      </c>
      <c r="H64" s="5" t="s">
        <v>543</v>
      </c>
      <c r="I64" s="5" t="s">
        <v>544</v>
      </c>
      <c r="J64" s="17">
        <v>113066656.45</v>
      </c>
      <c r="K64" s="17">
        <v>86392820.060000002</v>
      </c>
      <c r="L64" s="17">
        <v>34557128.009999998</v>
      </c>
      <c r="M64" s="17">
        <v>29373558.800000001</v>
      </c>
      <c r="N64" s="5" t="s">
        <v>545</v>
      </c>
      <c r="O64" s="5" t="s">
        <v>546</v>
      </c>
      <c r="P64" s="5" t="s">
        <v>547</v>
      </c>
      <c r="Q64" s="5" t="s">
        <v>548</v>
      </c>
      <c r="R64" s="5" t="s">
        <v>467</v>
      </c>
      <c r="S64" s="5"/>
      <c r="T64" s="5" t="s">
        <v>537</v>
      </c>
      <c r="U64" s="5" t="s">
        <v>60</v>
      </c>
      <c r="V64" s="5" t="s">
        <v>135</v>
      </c>
      <c r="W64" s="5" t="s">
        <v>41</v>
      </c>
      <c r="X64" s="25">
        <v>42569</v>
      </c>
      <c r="Y64" s="25">
        <v>42571</v>
      </c>
      <c r="Z64" s="25">
        <v>40667</v>
      </c>
      <c r="AA64" s="26">
        <v>42246</v>
      </c>
    </row>
    <row r="65" spans="1:27" x14ac:dyDescent="0.2">
      <c r="A65" s="3" t="s">
        <v>549</v>
      </c>
      <c r="B65" s="2" t="s">
        <v>550</v>
      </c>
      <c r="C65" s="2" t="s">
        <v>551</v>
      </c>
      <c r="D65" s="2" t="s">
        <v>552</v>
      </c>
      <c r="E65" s="2" t="s">
        <v>553</v>
      </c>
      <c r="F65" s="2" t="s">
        <v>554</v>
      </c>
      <c r="G65" s="2" t="s">
        <v>90</v>
      </c>
      <c r="H65" s="2" t="s">
        <v>91</v>
      </c>
      <c r="I65" s="2" t="s">
        <v>92</v>
      </c>
      <c r="J65" s="19">
        <v>30709461.100000001</v>
      </c>
      <c r="K65" s="19">
        <v>23876217.210000001</v>
      </c>
      <c r="L65" s="19">
        <v>9550486.8800000008</v>
      </c>
      <c r="M65" s="19">
        <v>9550486.8800000008</v>
      </c>
      <c r="N65" s="2" t="s">
        <v>555</v>
      </c>
      <c r="O65" s="2" t="s">
        <v>556</v>
      </c>
      <c r="P65" s="2" t="s">
        <v>557</v>
      </c>
      <c r="Q65" s="2" t="s">
        <v>96</v>
      </c>
      <c r="R65" s="2" t="s">
        <v>90</v>
      </c>
      <c r="S65" s="2"/>
      <c r="T65" s="2" t="s">
        <v>493</v>
      </c>
      <c r="U65" s="2" t="s">
        <v>50</v>
      </c>
      <c r="V65" s="2" t="s">
        <v>135</v>
      </c>
      <c r="W65" s="2" t="s">
        <v>41</v>
      </c>
      <c r="X65" s="29">
        <v>41597</v>
      </c>
      <c r="Y65" s="29">
        <v>41599</v>
      </c>
      <c r="Z65" s="29">
        <v>40372</v>
      </c>
      <c r="AA65" s="30">
        <v>41348</v>
      </c>
    </row>
    <row r="66" spans="1:27" x14ac:dyDescent="0.2">
      <c r="A66" t="s">
        <v>560</v>
      </c>
      <c r="B66" t="s">
        <v>561</v>
      </c>
      <c r="C66" t="s">
        <v>198</v>
      </c>
      <c r="D66" t="s">
        <v>558</v>
      </c>
      <c r="E66" t="s">
        <v>559</v>
      </c>
      <c r="G66" t="s">
        <v>201</v>
      </c>
      <c r="H66" t="s">
        <v>202</v>
      </c>
      <c r="I66" t="s">
        <v>203</v>
      </c>
      <c r="J66" s="20">
        <v>15464714.15</v>
      </c>
      <c r="K66" s="20">
        <v>15044657.77</v>
      </c>
      <c r="L66" s="20">
        <v>7371546.8499999996</v>
      </c>
      <c r="M66" s="20">
        <v>7371546.8499999996</v>
      </c>
      <c r="N66" t="s">
        <v>562</v>
      </c>
      <c r="O66" t="s">
        <v>563</v>
      </c>
      <c r="P66" t="s">
        <v>564</v>
      </c>
      <c r="Q66" t="s">
        <v>207</v>
      </c>
      <c r="R66" t="s">
        <v>201</v>
      </c>
      <c r="T66" t="s">
        <v>525</v>
      </c>
      <c r="U66" t="s">
        <v>39</v>
      </c>
      <c r="V66" t="s">
        <v>135</v>
      </c>
      <c r="W66" t="s">
        <v>41</v>
      </c>
      <c r="X66" s="31">
        <v>42430</v>
      </c>
      <c r="Y66" s="31">
        <v>42430</v>
      </c>
      <c r="Z66" s="31">
        <v>41016</v>
      </c>
      <c r="AA66" s="31">
        <v>42328</v>
      </c>
    </row>
    <row r="67" spans="1:27" x14ac:dyDescent="0.2">
      <c r="A67" t="s">
        <v>565</v>
      </c>
      <c r="B67" t="s">
        <v>566</v>
      </c>
      <c r="C67" t="s">
        <v>198</v>
      </c>
      <c r="D67" t="s">
        <v>199</v>
      </c>
      <c r="E67" t="s">
        <v>567</v>
      </c>
      <c r="G67" t="s">
        <v>201</v>
      </c>
      <c r="H67" t="s">
        <v>202</v>
      </c>
      <c r="I67" t="s">
        <v>203</v>
      </c>
      <c r="J67" s="20">
        <v>6526848.6500000004</v>
      </c>
      <c r="K67" s="20">
        <v>6376375.1100000003</v>
      </c>
      <c r="L67" s="20">
        <v>5419918.8300000001</v>
      </c>
      <c r="M67" s="20">
        <v>5419918.8300000001</v>
      </c>
      <c r="N67" t="s">
        <v>204</v>
      </c>
      <c r="O67" t="s">
        <v>205</v>
      </c>
      <c r="P67" t="s">
        <v>206</v>
      </c>
      <c r="Q67" t="s">
        <v>207</v>
      </c>
      <c r="R67" t="s">
        <v>201</v>
      </c>
      <c r="T67" t="s">
        <v>537</v>
      </c>
      <c r="U67" t="s">
        <v>208</v>
      </c>
      <c r="V67" t="s">
        <v>209</v>
      </c>
      <c r="W67" t="s">
        <v>41</v>
      </c>
      <c r="X67" s="31">
        <v>41080</v>
      </c>
      <c r="Y67" s="31">
        <v>41081</v>
      </c>
      <c r="Z67" s="31">
        <v>39954</v>
      </c>
      <c r="AA67" s="31">
        <v>40663</v>
      </c>
    </row>
    <row r="68" spans="1:27" x14ac:dyDescent="0.2">
      <c r="A68" t="s">
        <v>570</v>
      </c>
      <c r="B68" t="s">
        <v>571</v>
      </c>
      <c r="C68" t="s">
        <v>540</v>
      </c>
      <c r="D68" t="s">
        <v>541</v>
      </c>
      <c r="E68" t="s">
        <v>542</v>
      </c>
      <c r="G68" t="s">
        <v>467</v>
      </c>
      <c r="H68" t="s">
        <v>568</v>
      </c>
      <c r="I68" t="s">
        <v>572</v>
      </c>
      <c r="J68" s="20">
        <v>50072184.380000003</v>
      </c>
      <c r="K68" s="20">
        <v>49788278.810000002</v>
      </c>
      <c r="L68" s="20">
        <v>42287615.810000002</v>
      </c>
      <c r="M68" s="20">
        <v>42287615.810000002</v>
      </c>
      <c r="N68" t="s">
        <v>573</v>
      </c>
      <c r="O68" t="s">
        <v>574</v>
      </c>
      <c r="P68" t="s">
        <v>575</v>
      </c>
      <c r="Q68" t="s">
        <v>572</v>
      </c>
      <c r="R68" t="s">
        <v>467</v>
      </c>
      <c r="T68" t="s">
        <v>525</v>
      </c>
      <c r="U68" t="s">
        <v>569</v>
      </c>
      <c r="V68" t="s">
        <v>135</v>
      </c>
      <c r="W68" t="s">
        <v>41</v>
      </c>
      <c r="X68" s="31">
        <v>42510</v>
      </c>
      <c r="Y68" s="31">
        <v>42510</v>
      </c>
      <c r="Z68" s="31">
        <v>40179</v>
      </c>
      <c r="AA68" s="31">
        <v>42338</v>
      </c>
    </row>
    <row r="69" spans="1:27" x14ac:dyDescent="0.2">
      <c r="A69" t="s">
        <v>577</v>
      </c>
      <c r="B69" t="s">
        <v>578</v>
      </c>
      <c r="C69" t="s">
        <v>576</v>
      </c>
      <c r="D69" t="s">
        <v>579</v>
      </c>
      <c r="E69" t="s">
        <v>580</v>
      </c>
      <c r="F69" t="s">
        <v>581</v>
      </c>
      <c r="G69" t="s">
        <v>63</v>
      </c>
      <c r="H69" t="s">
        <v>582</v>
      </c>
      <c r="I69" t="s">
        <v>583</v>
      </c>
      <c r="J69" s="20">
        <v>6052062.2999999998</v>
      </c>
      <c r="K69" s="20">
        <v>4625118.63</v>
      </c>
      <c r="L69" s="20">
        <v>3700094.9</v>
      </c>
      <c r="M69" s="20">
        <v>3700094.9</v>
      </c>
      <c r="N69" t="s">
        <v>584</v>
      </c>
      <c r="O69" t="s">
        <v>585</v>
      </c>
      <c r="P69" t="s">
        <v>586</v>
      </c>
      <c r="Q69" t="s">
        <v>583</v>
      </c>
      <c r="R69" t="s">
        <v>63</v>
      </c>
      <c r="T69" t="s">
        <v>525</v>
      </c>
      <c r="U69" t="s">
        <v>587</v>
      </c>
      <c r="V69" t="s">
        <v>135</v>
      </c>
      <c r="W69" t="s">
        <v>41</v>
      </c>
      <c r="X69" s="31">
        <v>40259</v>
      </c>
      <c r="Y69" s="31">
        <v>40259</v>
      </c>
      <c r="Z69" s="31">
        <v>39084</v>
      </c>
      <c r="AA69" s="31">
        <v>40178</v>
      </c>
    </row>
    <row r="70" spans="1:27" x14ac:dyDescent="0.2">
      <c r="A70" t="s">
        <v>589</v>
      </c>
      <c r="B70" t="s">
        <v>590</v>
      </c>
      <c r="C70" t="s">
        <v>576</v>
      </c>
      <c r="D70" t="s">
        <v>579</v>
      </c>
      <c r="E70" t="s">
        <v>580</v>
      </c>
      <c r="F70" t="s">
        <v>588</v>
      </c>
      <c r="G70" t="s">
        <v>63</v>
      </c>
      <c r="H70" t="s">
        <v>591</v>
      </c>
      <c r="I70" t="s">
        <v>592</v>
      </c>
      <c r="J70" s="20">
        <v>23801289.75</v>
      </c>
      <c r="K70" s="20">
        <v>19649331.98</v>
      </c>
      <c r="L70" s="20">
        <v>13487301.470000001</v>
      </c>
      <c r="M70" s="20">
        <v>13487301.470000001</v>
      </c>
      <c r="N70" t="s">
        <v>593</v>
      </c>
      <c r="O70" t="s">
        <v>594</v>
      </c>
      <c r="P70" t="s">
        <v>595</v>
      </c>
      <c r="Q70" t="s">
        <v>592</v>
      </c>
      <c r="R70" t="s">
        <v>63</v>
      </c>
      <c r="T70" t="s">
        <v>525</v>
      </c>
      <c r="U70" t="s">
        <v>587</v>
      </c>
      <c r="V70" t="s">
        <v>135</v>
      </c>
      <c r="W70" t="s">
        <v>41</v>
      </c>
      <c r="X70" s="31">
        <v>41668</v>
      </c>
      <c r="Y70" s="31">
        <v>42256</v>
      </c>
      <c r="Z70" s="31">
        <v>40087</v>
      </c>
      <c r="AA70" s="31">
        <v>41364</v>
      </c>
    </row>
    <row r="71" spans="1:27" x14ac:dyDescent="0.2">
      <c r="A71" t="s">
        <v>596</v>
      </c>
      <c r="B71" t="s">
        <v>597</v>
      </c>
      <c r="C71" t="s">
        <v>598</v>
      </c>
      <c r="D71" t="s">
        <v>599</v>
      </c>
      <c r="E71" t="s">
        <v>600</v>
      </c>
      <c r="G71" t="s">
        <v>156</v>
      </c>
      <c r="H71" t="s">
        <v>601</v>
      </c>
      <c r="I71" t="s">
        <v>602</v>
      </c>
      <c r="J71" s="20">
        <v>1953923.165</v>
      </c>
      <c r="K71" s="20">
        <v>1895103.335</v>
      </c>
      <c r="L71" s="20">
        <v>1742547.5149999999</v>
      </c>
      <c r="M71" s="20">
        <v>1742547.5149999999</v>
      </c>
      <c r="N71" t="s">
        <v>603</v>
      </c>
      <c r="O71" t="s">
        <v>604</v>
      </c>
      <c r="P71" t="s">
        <v>605</v>
      </c>
      <c r="Q71" t="s">
        <v>606</v>
      </c>
      <c r="R71" t="s">
        <v>156</v>
      </c>
      <c r="T71" t="s">
        <v>525</v>
      </c>
      <c r="U71" t="s">
        <v>134</v>
      </c>
      <c r="V71" t="s">
        <v>209</v>
      </c>
      <c r="W71" t="s">
        <v>41</v>
      </c>
      <c r="X71" s="31">
        <v>41519</v>
      </c>
      <c r="Y71" s="31">
        <v>41520</v>
      </c>
      <c r="Z71" s="31">
        <v>40970</v>
      </c>
      <c r="AA71" s="31">
        <v>41547</v>
      </c>
    </row>
    <row r="72" spans="1:27" x14ac:dyDescent="0.2">
      <c r="A72" t="s">
        <v>607</v>
      </c>
      <c r="B72" t="s">
        <v>608</v>
      </c>
      <c r="C72" t="s">
        <v>268</v>
      </c>
      <c r="D72" t="s">
        <v>269</v>
      </c>
      <c r="E72" t="s">
        <v>609</v>
      </c>
      <c r="F72" t="s">
        <v>610</v>
      </c>
      <c r="G72" t="s">
        <v>100</v>
      </c>
      <c r="H72" t="s">
        <v>611</v>
      </c>
      <c r="I72" t="s">
        <v>612</v>
      </c>
      <c r="J72" s="20">
        <v>295466.93</v>
      </c>
      <c r="K72" s="20">
        <v>240836.8</v>
      </c>
      <c r="L72" s="20">
        <v>204711.28</v>
      </c>
      <c r="M72" s="20">
        <v>204711.28</v>
      </c>
      <c r="N72" t="s">
        <v>613</v>
      </c>
      <c r="O72" t="s">
        <v>614</v>
      </c>
      <c r="P72" t="s">
        <v>615</v>
      </c>
      <c r="Q72" t="s">
        <v>616</v>
      </c>
      <c r="R72" t="s">
        <v>100</v>
      </c>
      <c r="T72" t="s">
        <v>525</v>
      </c>
      <c r="U72" t="s">
        <v>50</v>
      </c>
      <c r="V72" t="s">
        <v>135</v>
      </c>
      <c r="W72" t="s">
        <v>41</v>
      </c>
      <c r="X72" s="31">
        <v>41173</v>
      </c>
      <c r="Y72" s="31">
        <v>41173</v>
      </c>
      <c r="Z72" s="31">
        <v>40492</v>
      </c>
      <c r="AA72" s="31">
        <v>41263</v>
      </c>
    </row>
    <row r="73" spans="1:27" x14ac:dyDescent="0.2">
      <c r="A73" t="s">
        <v>617</v>
      </c>
      <c r="B73" t="s">
        <v>618</v>
      </c>
      <c r="C73" t="s">
        <v>474</v>
      </c>
      <c r="D73" t="s">
        <v>619</v>
      </c>
      <c r="E73" t="s">
        <v>620</v>
      </c>
      <c r="G73" t="s">
        <v>425</v>
      </c>
      <c r="H73" t="s">
        <v>426</v>
      </c>
      <c r="I73" t="s">
        <v>427</v>
      </c>
      <c r="J73" s="20">
        <v>2581886.13</v>
      </c>
      <c r="K73" s="20">
        <v>1982502.63</v>
      </c>
      <c r="L73" s="20">
        <v>1189501.58</v>
      </c>
      <c r="M73" s="20">
        <v>1189501.58</v>
      </c>
      <c r="N73" t="s">
        <v>621</v>
      </c>
      <c r="O73" t="s">
        <v>622</v>
      </c>
      <c r="P73" t="s">
        <v>623</v>
      </c>
      <c r="Q73" t="s">
        <v>431</v>
      </c>
      <c r="R73" t="s">
        <v>425</v>
      </c>
      <c r="T73" t="s">
        <v>525</v>
      </c>
      <c r="U73" t="s">
        <v>39</v>
      </c>
      <c r="V73" t="s">
        <v>135</v>
      </c>
      <c r="W73" t="s">
        <v>41</v>
      </c>
      <c r="X73" s="31">
        <v>42024</v>
      </c>
      <c r="Y73" s="31">
        <v>42025</v>
      </c>
      <c r="Z73" s="31">
        <v>41170</v>
      </c>
      <c r="AA73" s="31">
        <v>41820</v>
      </c>
    </row>
    <row r="74" spans="1:27" x14ac:dyDescent="0.2">
      <c r="A74" t="s">
        <v>624</v>
      </c>
      <c r="B74" t="s">
        <v>625</v>
      </c>
      <c r="C74" t="s">
        <v>551</v>
      </c>
      <c r="D74" t="s">
        <v>552</v>
      </c>
      <c r="E74" t="s">
        <v>553</v>
      </c>
      <c r="F74" t="s">
        <v>554</v>
      </c>
      <c r="G74" t="s">
        <v>90</v>
      </c>
      <c r="H74" t="s">
        <v>626</v>
      </c>
      <c r="I74" t="s">
        <v>238</v>
      </c>
      <c r="J74" s="20">
        <v>24636681.350000001</v>
      </c>
      <c r="K74" s="20">
        <v>18736739.129999999</v>
      </c>
      <c r="L74" s="20">
        <v>11242043.470000001</v>
      </c>
      <c r="M74" s="20">
        <v>11242043.470000001</v>
      </c>
      <c r="N74" t="s">
        <v>235</v>
      </c>
      <c r="O74" t="s">
        <v>236</v>
      </c>
      <c r="P74" t="s">
        <v>237</v>
      </c>
      <c r="Q74" t="s">
        <v>238</v>
      </c>
      <c r="R74" t="s">
        <v>90</v>
      </c>
      <c r="T74" t="s">
        <v>537</v>
      </c>
      <c r="U74" t="s">
        <v>78</v>
      </c>
      <c r="V74" t="s">
        <v>209</v>
      </c>
      <c r="W74" t="s">
        <v>41</v>
      </c>
      <c r="X74" s="31">
        <v>41324</v>
      </c>
      <c r="Y74" s="31">
        <v>41324</v>
      </c>
      <c r="Z74" s="31">
        <v>40228</v>
      </c>
      <c r="AA74" s="31">
        <v>41090</v>
      </c>
    </row>
    <row r="75" spans="1:27" x14ac:dyDescent="0.2">
      <c r="A75" t="s">
        <v>627</v>
      </c>
      <c r="B75" t="s">
        <v>628</v>
      </c>
      <c r="C75" t="s">
        <v>551</v>
      </c>
      <c r="D75" t="s">
        <v>552</v>
      </c>
      <c r="E75" t="s">
        <v>553</v>
      </c>
      <c r="F75" t="s">
        <v>554</v>
      </c>
      <c r="G75" t="s">
        <v>90</v>
      </c>
      <c r="H75" t="s">
        <v>91</v>
      </c>
      <c r="I75" t="s">
        <v>92</v>
      </c>
      <c r="J75" s="20">
        <v>9735486.6400000006</v>
      </c>
      <c r="K75" s="20">
        <v>7066431.54</v>
      </c>
      <c r="L75" s="20">
        <v>3533215.77</v>
      </c>
      <c r="M75" s="20">
        <v>3533215.77</v>
      </c>
      <c r="N75" t="s">
        <v>629</v>
      </c>
      <c r="O75" t="s">
        <v>94</v>
      </c>
      <c r="P75" t="s">
        <v>95</v>
      </c>
      <c r="Q75" t="s">
        <v>96</v>
      </c>
      <c r="R75" t="s">
        <v>90</v>
      </c>
      <c r="T75" t="s">
        <v>537</v>
      </c>
      <c r="U75" t="s">
        <v>97</v>
      </c>
      <c r="V75" t="s">
        <v>135</v>
      </c>
      <c r="W75" t="s">
        <v>41</v>
      </c>
      <c r="X75" s="31">
        <v>41228</v>
      </c>
      <c r="Y75" s="31">
        <v>41229</v>
      </c>
      <c r="Z75" s="31">
        <v>40208</v>
      </c>
      <c r="AA75" s="31">
        <v>41121</v>
      </c>
    </row>
    <row r="76" spans="1:27" x14ac:dyDescent="0.2">
      <c r="A76" s="7" t="s">
        <v>485</v>
      </c>
      <c r="B76" s="8" t="s">
        <v>486</v>
      </c>
      <c r="C76" s="8" t="s">
        <v>179</v>
      </c>
      <c r="D76" s="8" t="s">
        <v>180</v>
      </c>
      <c r="E76" s="8" t="s">
        <v>181</v>
      </c>
      <c r="F76" s="8"/>
      <c r="G76" s="8" t="s">
        <v>53</v>
      </c>
      <c r="H76" s="8" t="s">
        <v>54</v>
      </c>
      <c r="I76" s="8" t="s">
        <v>55</v>
      </c>
      <c r="J76" s="20">
        <v>10889058.84</v>
      </c>
      <c r="K76" s="20">
        <v>8372506.8300000001</v>
      </c>
      <c r="L76" s="20">
        <v>3348165.49</v>
      </c>
      <c r="M76" s="20">
        <v>2845940.67</v>
      </c>
      <c r="N76" s="8" t="s">
        <v>56</v>
      </c>
      <c r="O76" s="8" t="s">
        <v>57</v>
      </c>
      <c r="P76" s="8" t="s">
        <v>58</v>
      </c>
      <c r="Q76" s="8" t="s">
        <v>59</v>
      </c>
      <c r="R76" s="8" t="s">
        <v>53</v>
      </c>
      <c r="S76" s="8"/>
      <c r="T76" s="8" t="s">
        <v>389</v>
      </c>
      <c r="U76" s="8" t="s">
        <v>60</v>
      </c>
      <c r="V76" s="8" t="s">
        <v>135</v>
      </c>
      <c r="W76" s="8" t="s">
        <v>41</v>
      </c>
      <c r="X76" s="27">
        <v>42235</v>
      </c>
      <c r="Y76" s="27">
        <v>42242</v>
      </c>
      <c r="Z76" s="27">
        <v>40960</v>
      </c>
      <c r="AA76" s="28">
        <v>42185</v>
      </c>
    </row>
    <row r="77" spans="1:27" x14ac:dyDescent="0.2">
      <c r="J77" s="20">
        <f>SUBTOTAL(109,Tabela6[Wartość ogółem])</f>
        <v>3679387816.5949988</v>
      </c>
      <c r="L77" s="20">
        <f>SUBTOTAL(109,Tabela6[Dofinansowanie])</f>
        <v>2354508154.7549996</v>
      </c>
    </row>
    <row r="78" spans="1:27" x14ac:dyDescent="0.2">
      <c r="L78" s="22">
        <f>Tabela6[[#Totals],[Dofinansowanie]]/Tabela6[[#Totals],[Wartość ogółem]]</f>
        <v>0.63991845168795569</v>
      </c>
    </row>
    <row r="80" spans="1:27" x14ac:dyDescent="0.2">
      <c r="B80" t="s">
        <v>630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41"/>
  <sheetViews>
    <sheetView workbookViewId="0">
      <selection sqref="A1:U17"/>
    </sheetView>
  </sheetViews>
  <sheetFormatPr baseColWidth="10" defaultColWidth="10.6640625" defaultRowHeight="16" x14ac:dyDescent="0.2"/>
  <cols>
    <col min="1" max="1" width="19.5" bestFit="1" customWidth="1"/>
    <col min="2" max="2" width="21.5" bestFit="1" customWidth="1"/>
    <col min="3" max="3" width="28.33203125" bestFit="1" customWidth="1"/>
    <col min="4" max="4" width="21.1640625" bestFit="1" customWidth="1"/>
    <col min="5" max="5" width="24.1640625" bestFit="1" customWidth="1"/>
    <col min="6" max="7" width="23.5" bestFit="1" customWidth="1"/>
    <col min="8" max="8" width="28.5" bestFit="1" customWidth="1"/>
    <col min="9" max="10" width="18.6640625" bestFit="1" customWidth="1"/>
    <col min="11" max="11" width="19.33203125" bestFit="1" customWidth="1"/>
    <col min="12" max="13" width="18.6640625" bestFit="1" customWidth="1"/>
    <col min="14" max="14" width="19.33203125" bestFit="1" customWidth="1"/>
    <col min="15" max="16" width="18.6640625" bestFit="1" customWidth="1"/>
    <col min="17" max="17" width="19.33203125" bestFit="1" customWidth="1"/>
    <col min="18" max="18" width="24.6640625" customWidth="1"/>
    <col min="19" max="19" width="24.5" customWidth="1"/>
    <col min="20" max="20" width="28.1640625" customWidth="1"/>
  </cols>
  <sheetData>
    <row r="1" spans="1:21" x14ac:dyDescent="0.2">
      <c r="A1" t="s">
        <v>631</v>
      </c>
      <c r="B1" s="36" t="s">
        <v>9</v>
      </c>
      <c r="C1" s="36" t="s">
        <v>10</v>
      </c>
      <c r="D1" s="36" t="s">
        <v>11</v>
      </c>
      <c r="E1" s="36" t="s">
        <v>12</v>
      </c>
      <c r="F1" s="24" t="s">
        <v>633</v>
      </c>
      <c r="G1" s="24" t="s">
        <v>634</v>
      </c>
      <c r="H1" s="24" t="s">
        <v>637</v>
      </c>
      <c r="I1" s="79" t="s">
        <v>636</v>
      </c>
      <c r="J1" s="79" t="s">
        <v>638</v>
      </c>
      <c r="K1" s="79" t="s">
        <v>639</v>
      </c>
      <c r="L1" s="80" t="s">
        <v>640</v>
      </c>
      <c r="M1" s="80" t="s">
        <v>641</v>
      </c>
      <c r="N1" s="80" t="s">
        <v>642</v>
      </c>
      <c r="O1" s="79" t="s">
        <v>643</v>
      </c>
      <c r="P1" s="79" t="s">
        <v>644</v>
      </c>
      <c r="Q1" s="79" t="s">
        <v>645</v>
      </c>
      <c r="R1" s="81" t="s">
        <v>653</v>
      </c>
      <c r="S1" s="81" t="s">
        <v>654</v>
      </c>
      <c r="T1" s="82" t="s">
        <v>655</v>
      </c>
      <c r="U1" s="53" t="s">
        <v>646</v>
      </c>
    </row>
    <row r="2" spans="1:21" x14ac:dyDescent="0.2">
      <c r="A2" t="s">
        <v>53</v>
      </c>
      <c r="B2" s="38">
        <v>488777944.78999996</v>
      </c>
      <c r="C2" s="38">
        <v>379335741.73999995</v>
      </c>
      <c r="D2" s="38">
        <v>283516365.49000001</v>
      </c>
      <c r="E2" s="38">
        <v>240988910.65999997</v>
      </c>
      <c r="F2" s="39">
        <f>2/3*$B2</f>
        <v>325851963.19333327</v>
      </c>
      <c r="G2" s="39">
        <f>1/3*$B2</f>
        <v>162925981.59666663</v>
      </c>
      <c r="H2" s="39">
        <f>0.485*$B2</f>
        <v>237057303.22314999</v>
      </c>
      <c r="I2" s="40">
        <f>(1.023*1.037*1.027)*F2</f>
        <v>355013751.29276216</v>
      </c>
      <c r="J2" s="40">
        <f t="shared" ref="J2:K17" si="0">(1.023*1.037*1.027)*G2</f>
        <v>177506875.64638108</v>
      </c>
      <c r="K2" s="40">
        <f t="shared" si="0"/>
        <v>258272504.06548449</v>
      </c>
      <c r="L2" s="41">
        <f>(1.025^3)*I2</f>
        <v>382310980.51325715</v>
      </c>
      <c r="M2" s="41">
        <f t="shared" ref="M2:N17" si="1">(1.025^3)*J2</f>
        <v>191155490.25662857</v>
      </c>
      <c r="N2" s="41">
        <f t="shared" si="1"/>
        <v>278131238.3233946</v>
      </c>
      <c r="O2" s="40">
        <f>(1.025^3)*L2</f>
        <v>411707110.74928427</v>
      </c>
      <c r="P2" s="40">
        <f t="shared" ref="P2:P17" si="2">(1.025^3)*M2</f>
        <v>205853555.37464213</v>
      </c>
      <c r="Q2" s="40">
        <f t="shared" ref="Q2:Q17" si="3">(1.025^3)*N2</f>
        <v>299516923.0701043</v>
      </c>
      <c r="R2" s="47">
        <f>SUM(I2,L2,O2)</f>
        <v>1149031842.5553036</v>
      </c>
      <c r="S2" s="47">
        <f t="shared" ref="S2:T17" si="4">SUM(J2,M2,P2)</f>
        <v>574515921.27765179</v>
      </c>
      <c r="T2" s="47">
        <f t="shared" si="4"/>
        <v>835920665.45898342</v>
      </c>
      <c r="U2" s="51">
        <f>R2/R$18</f>
        <v>0.13284219254776128</v>
      </c>
    </row>
    <row r="3" spans="1:21" x14ac:dyDescent="0.2">
      <c r="A3" t="s">
        <v>114</v>
      </c>
      <c r="B3" s="38">
        <v>152428057.62</v>
      </c>
      <c r="C3" s="38">
        <v>119345644.8</v>
      </c>
      <c r="D3" s="38">
        <v>96257386.879999995</v>
      </c>
      <c r="E3" s="38">
        <v>83685886.879999995</v>
      </c>
      <c r="F3" s="39">
        <f t="shared" ref="F3:F17" si="5">2/3*$B3</f>
        <v>101618705.08</v>
      </c>
      <c r="G3" s="39">
        <f t="shared" ref="G3:G17" si="6">1/3*$B3</f>
        <v>50809352.539999999</v>
      </c>
      <c r="H3" s="39">
        <f t="shared" ref="H3:H17" si="7">0.485*$B3</f>
        <v>73927607.945700005</v>
      </c>
      <c r="I3" s="40">
        <f t="shared" ref="I3:I17" si="8">(1.023*1.037*1.027)*F3</f>
        <v>110712967.13519926</v>
      </c>
      <c r="J3" s="40">
        <f t="shared" si="0"/>
        <v>55356483.567599632</v>
      </c>
      <c r="K3" s="40">
        <f t="shared" si="0"/>
        <v>80543683.590857476</v>
      </c>
      <c r="L3" s="41">
        <f t="shared" ref="L3:L17" si="9">(1.025^3)*I3</f>
        <v>119225756.37382919</v>
      </c>
      <c r="M3" s="41">
        <f t="shared" si="1"/>
        <v>59612878.186914593</v>
      </c>
      <c r="N3" s="41">
        <f t="shared" si="1"/>
        <v>86736737.761960745</v>
      </c>
      <c r="O3" s="40">
        <f t="shared" ref="O3:O17" si="10">(1.025^3)*L3</f>
        <v>128393099.29751062</v>
      </c>
      <c r="P3" s="40">
        <f t="shared" si="2"/>
        <v>64196549.648755312</v>
      </c>
      <c r="Q3" s="40">
        <f t="shared" si="3"/>
        <v>93405979.738939002</v>
      </c>
      <c r="R3" s="47">
        <f t="shared" ref="R3:R17" si="11">SUM(I3,L3,O3)</f>
        <v>358331822.80653906</v>
      </c>
      <c r="S3" s="47">
        <f t="shared" si="4"/>
        <v>179165911.40326953</v>
      </c>
      <c r="T3" s="47">
        <f t="shared" si="4"/>
        <v>260686401.09175724</v>
      </c>
      <c r="U3" s="51">
        <f t="shared" ref="U3:U17" si="12">R3/R$18</f>
        <v>4.1427559479462764E-2</v>
      </c>
    </row>
    <row r="4" spans="1:21" x14ac:dyDescent="0.2">
      <c r="A4" t="s">
        <v>138</v>
      </c>
      <c r="B4" s="38">
        <v>128634674.64</v>
      </c>
      <c r="C4" s="38">
        <v>128147288.89</v>
      </c>
      <c r="D4" s="38">
        <v>114583946.66</v>
      </c>
      <c r="E4" s="38">
        <v>108233623.98</v>
      </c>
      <c r="F4" s="39">
        <f t="shared" si="5"/>
        <v>85756449.75999999</v>
      </c>
      <c r="G4" s="39">
        <f t="shared" si="6"/>
        <v>42878224.879999995</v>
      </c>
      <c r="H4" s="39">
        <f t="shared" si="7"/>
        <v>62387817.200399995</v>
      </c>
      <c r="I4" s="40">
        <f t="shared" si="8"/>
        <v>93431135.502423048</v>
      </c>
      <c r="J4" s="40">
        <f t="shared" si="0"/>
        <v>46715567.751211524</v>
      </c>
      <c r="K4" s="40">
        <f t="shared" si="0"/>
        <v>67971151.078012779</v>
      </c>
      <c r="L4" s="41">
        <f t="shared" si="9"/>
        <v>100615113.90566403</v>
      </c>
      <c r="M4" s="41">
        <f t="shared" si="1"/>
        <v>50307556.952832013</v>
      </c>
      <c r="N4" s="41">
        <f t="shared" si="1"/>
        <v>73197495.366370603</v>
      </c>
      <c r="O4" s="40">
        <f t="shared" si="10"/>
        <v>108351472.89831671</v>
      </c>
      <c r="P4" s="40">
        <f t="shared" si="2"/>
        <v>54175736.449158356</v>
      </c>
      <c r="Q4" s="40">
        <f t="shared" si="3"/>
        <v>78825696.533525437</v>
      </c>
      <c r="R4" s="47">
        <f t="shared" si="11"/>
        <v>302397722.30640376</v>
      </c>
      <c r="S4" s="47">
        <f t="shared" si="4"/>
        <v>151198861.15320188</v>
      </c>
      <c r="T4" s="47">
        <f t="shared" si="4"/>
        <v>219994342.97790882</v>
      </c>
      <c r="U4" s="51">
        <f t="shared" si="12"/>
        <v>3.4960890520924159E-2</v>
      </c>
    </row>
    <row r="5" spans="1:21" x14ac:dyDescent="0.2">
      <c r="A5" t="s">
        <v>201</v>
      </c>
      <c r="B5" s="38">
        <v>131723669.71000002</v>
      </c>
      <c r="C5" s="38">
        <v>123832554.16</v>
      </c>
      <c r="D5" s="38">
        <v>88647393.75</v>
      </c>
      <c r="E5" s="38">
        <v>84671151.890000001</v>
      </c>
      <c r="F5" s="39">
        <f t="shared" si="5"/>
        <v>87815779.806666672</v>
      </c>
      <c r="G5" s="39">
        <f t="shared" si="6"/>
        <v>43907889.903333336</v>
      </c>
      <c r="H5" s="39">
        <f t="shared" si="7"/>
        <v>63885979.809350006</v>
      </c>
      <c r="I5" s="40">
        <f t="shared" si="8"/>
        <v>95674763.184921533</v>
      </c>
      <c r="J5" s="40">
        <f t="shared" si="0"/>
        <v>47837381.592460766</v>
      </c>
      <c r="K5" s="40">
        <f t="shared" si="0"/>
        <v>69603390.217030421</v>
      </c>
      <c r="L5" s="41">
        <f t="shared" si="9"/>
        <v>103031255.52293713</v>
      </c>
      <c r="M5" s="41">
        <f t="shared" si="1"/>
        <v>51515627.761468567</v>
      </c>
      <c r="N5" s="41">
        <f t="shared" si="1"/>
        <v>74955238.392936766</v>
      </c>
      <c r="O5" s="40">
        <f t="shared" si="10"/>
        <v>110953393.15463045</v>
      </c>
      <c r="P5" s="40">
        <f t="shared" si="2"/>
        <v>55476696.577315226</v>
      </c>
      <c r="Q5" s="40">
        <f t="shared" si="3"/>
        <v>80718593.519993663</v>
      </c>
      <c r="R5" s="47">
        <f t="shared" si="11"/>
        <v>309659411.8624891</v>
      </c>
      <c r="S5" s="47">
        <f t="shared" si="4"/>
        <v>154829705.93124455</v>
      </c>
      <c r="T5" s="47">
        <f t="shared" si="4"/>
        <v>225277222.12996083</v>
      </c>
      <c r="U5" s="51">
        <f t="shared" si="12"/>
        <v>3.5800431016239129E-2</v>
      </c>
    </row>
    <row r="6" spans="1:21" x14ac:dyDescent="0.2">
      <c r="A6" t="s">
        <v>81</v>
      </c>
      <c r="B6" s="38">
        <v>248378405.56</v>
      </c>
      <c r="C6" s="38">
        <v>200773607.62</v>
      </c>
      <c r="D6" s="38">
        <v>154470545.10000002</v>
      </c>
      <c r="E6" s="38">
        <v>131299963.33000001</v>
      </c>
      <c r="F6" s="39">
        <f t="shared" si="5"/>
        <v>165585603.70666665</v>
      </c>
      <c r="G6" s="39">
        <f t="shared" si="6"/>
        <v>82792801.853333324</v>
      </c>
      <c r="H6" s="39">
        <f t="shared" si="7"/>
        <v>120463526.69660001</v>
      </c>
      <c r="I6" s="40">
        <f t="shared" si="8"/>
        <v>180404517.91632211</v>
      </c>
      <c r="J6" s="40">
        <f t="shared" si="0"/>
        <v>90202258.958161056</v>
      </c>
      <c r="K6" s="40">
        <f t="shared" si="0"/>
        <v>131244286.78412436</v>
      </c>
      <c r="L6" s="41">
        <f t="shared" si="9"/>
        <v>194275934.0517318</v>
      </c>
      <c r="M6" s="41">
        <f t="shared" si="1"/>
        <v>97137967.025865898</v>
      </c>
      <c r="N6" s="41">
        <f t="shared" si="1"/>
        <v>141335742.02263489</v>
      </c>
      <c r="O6" s="40">
        <f t="shared" si="10"/>
        <v>209213932.04342821</v>
      </c>
      <c r="P6" s="40">
        <f t="shared" si="2"/>
        <v>104606966.02171411</v>
      </c>
      <c r="Q6" s="40">
        <f t="shared" si="3"/>
        <v>152203135.56159404</v>
      </c>
      <c r="R6" s="47">
        <f t="shared" si="11"/>
        <v>583894384.01148212</v>
      </c>
      <c r="S6" s="47">
        <f t="shared" si="4"/>
        <v>291947192.00574106</v>
      </c>
      <c r="T6" s="47">
        <f t="shared" si="4"/>
        <v>424783164.36835325</v>
      </c>
      <c r="U6" s="51">
        <f t="shared" si="12"/>
        <v>6.7505361745165457E-2</v>
      </c>
    </row>
    <row r="7" spans="1:21" x14ac:dyDescent="0.2">
      <c r="A7" t="s">
        <v>63</v>
      </c>
      <c r="B7" s="38">
        <v>483300281.31</v>
      </c>
      <c r="C7" s="38">
        <v>386641589.11000001</v>
      </c>
      <c r="D7" s="38">
        <v>325199464.08000004</v>
      </c>
      <c r="E7" s="38">
        <v>278997653.91000003</v>
      </c>
      <c r="F7" s="39">
        <f t="shared" si="5"/>
        <v>322200187.53999996</v>
      </c>
      <c r="G7" s="39">
        <f t="shared" si="6"/>
        <v>161100093.76999998</v>
      </c>
      <c r="H7" s="39">
        <f t="shared" si="7"/>
        <v>234400636.43535</v>
      </c>
      <c r="I7" s="40">
        <f t="shared" si="8"/>
        <v>351035163.71310025</v>
      </c>
      <c r="J7" s="40">
        <f t="shared" si="0"/>
        <v>175517581.85655013</v>
      </c>
      <c r="K7" s="40">
        <f t="shared" si="0"/>
        <v>255378081.60128048</v>
      </c>
      <c r="L7" s="41">
        <f t="shared" si="9"/>
        <v>378026476.84797782</v>
      </c>
      <c r="M7" s="41">
        <f t="shared" si="1"/>
        <v>189013238.42398891</v>
      </c>
      <c r="N7" s="41">
        <f t="shared" si="1"/>
        <v>275014261.90690392</v>
      </c>
      <c r="O7" s="40">
        <f t="shared" si="10"/>
        <v>407093168.91936684</v>
      </c>
      <c r="P7" s="40">
        <f t="shared" si="2"/>
        <v>203546584.45968342</v>
      </c>
      <c r="Q7" s="40">
        <f t="shared" si="3"/>
        <v>296160280.38883942</v>
      </c>
      <c r="R7" s="47">
        <f t="shared" si="11"/>
        <v>1136154809.4804449</v>
      </c>
      <c r="S7" s="47">
        <f t="shared" si="4"/>
        <v>568077404.74022245</v>
      </c>
      <c r="T7" s="47">
        <f t="shared" si="4"/>
        <v>826552623.89702392</v>
      </c>
      <c r="U7" s="51">
        <f t="shared" si="12"/>
        <v>0.13135344937823337</v>
      </c>
    </row>
    <row r="8" spans="1:21" x14ac:dyDescent="0.2">
      <c r="A8" t="s">
        <v>467</v>
      </c>
      <c r="B8" s="38">
        <v>163138840.83000001</v>
      </c>
      <c r="C8" s="38">
        <v>136181098.87</v>
      </c>
      <c r="D8" s="38">
        <v>76844743.819999993</v>
      </c>
      <c r="E8" s="38">
        <v>71661174.609999999</v>
      </c>
      <c r="F8" s="39">
        <f t="shared" si="5"/>
        <v>108759227.22</v>
      </c>
      <c r="G8" s="39">
        <f t="shared" si="6"/>
        <v>54379613.609999999</v>
      </c>
      <c r="H8" s="39">
        <f t="shared" si="7"/>
        <v>79122337.802550003</v>
      </c>
      <c r="I8" s="40">
        <f t="shared" si="8"/>
        <v>118492522.99936441</v>
      </c>
      <c r="J8" s="40">
        <f t="shared" si="0"/>
        <v>59246261.499682203</v>
      </c>
      <c r="K8" s="40">
        <f t="shared" si="0"/>
        <v>86203310.482037619</v>
      </c>
      <c r="L8" s="41">
        <f t="shared" si="9"/>
        <v>127603487.1506124</v>
      </c>
      <c r="M8" s="41">
        <f t="shared" si="1"/>
        <v>63801743.575306199</v>
      </c>
      <c r="N8" s="41">
        <f t="shared" si="1"/>
        <v>92831536.902070537</v>
      </c>
      <c r="O8" s="40">
        <f t="shared" si="10"/>
        <v>137414999.02980244</v>
      </c>
      <c r="P8" s="40">
        <f t="shared" si="2"/>
        <v>68707499.514901221</v>
      </c>
      <c r="Q8" s="40">
        <f t="shared" si="3"/>
        <v>99969411.794181287</v>
      </c>
      <c r="R8" s="47">
        <f t="shared" si="11"/>
        <v>383511009.17977923</v>
      </c>
      <c r="S8" s="47">
        <f t="shared" si="4"/>
        <v>191755504.58988962</v>
      </c>
      <c r="T8" s="47">
        <f t="shared" si="4"/>
        <v>279004259.17828941</v>
      </c>
      <c r="U8" s="51">
        <f t="shared" si="12"/>
        <v>4.4338582656115025E-2</v>
      </c>
    </row>
    <row r="9" spans="1:21" x14ac:dyDescent="0.2">
      <c r="A9" t="s">
        <v>518</v>
      </c>
      <c r="B9" s="38">
        <v>14696923.18</v>
      </c>
      <c r="C9" s="38">
        <v>11152162.059999999</v>
      </c>
      <c r="D9" s="38">
        <v>5570903.4399999995</v>
      </c>
      <c r="E9" s="38">
        <v>4735267.92</v>
      </c>
      <c r="F9" s="39">
        <f t="shared" si="5"/>
        <v>9797948.7866666652</v>
      </c>
      <c r="G9" s="39">
        <f t="shared" si="6"/>
        <v>4898974.3933333326</v>
      </c>
      <c r="H9" s="39">
        <f t="shared" si="7"/>
        <v>7128007.7423</v>
      </c>
      <c r="I9" s="40">
        <f t="shared" si="8"/>
        <v>10674806.190027786</v>
      </c>
      <c r="J9" s="40">
        <f t="shared" si="0"/>
        <v>5337403.0950138932</v>
      </c>
      <c r="K9" s="40">
        <f t="shared" si="0"/>
        <v>7765921.5032452159</v>
      </c>
      <c r="L9" s="41">
        <f t="shared" si="9"/>
        <v>11495598.70973289</v>
      </c>
      <c r="M9" s="41">
        <f t="shared" si="1"/>
        <v>5747799.3548664451</v>
      </c>
      <c r="N9" s="41">
        <f t="shared" si="1"/>
        <v>8363048.0613306789</v>
      </c>
      <c r="O9" s="40">
        <f t="shared" si="10"/>
        <v>12379502.479273444</v>
      </c>
      <c r="P9" s="40">
        <f t="shared" si="2"/>
        <v>6189751.239636722</v>
      </c>
      <c r="Q9" s="40">
        <f t="shared" si="3"/>
        <v>9006088.0536714327</v>
      </c>
      <c r="R9" s="47">
        <f t="shared" si="11"/>
        <v>34549907.379034124</v>
      </c>
      <c r="S9" s="47">
        <f t="shared" si="4"/>
        <v>17274953.689517062</v>
      </c>
      <c r="T9" s="47">
        <f t="shared" si="4"/>
        <v>25135057.61824733</v>
      </c>
      <c r="U9" s="51">
        <f t="shared" si="12"/>
        <v>3.9943936090979697E-3</v>
      </c>
    </row>
    <row r="10" spans="1:21" x14ac:dyDescent="0.2">
      <c r="A10" t="s">
        <v>156</v>
      </c>
      <c r="B10" s="38">
        <v>180479821.29999998</v>
      </c>
      <c r="C10" s="38">
        <v>153223441.28000003</v>
      </c>
      <c r="D10" s="38">
        <v>125574204.825</v>
      </c>
      <c r="E10" s="38">
        <v>118875382.89</v>
      </c>
      <c r="F10" s="39">
        <f t="shared" si="5"/>
        <v>120319880.86666664</v>
      </c>
      <c r="G10" s="39">
        <f t="shared" si="6"/>
        <v>60159940.433333322</v>
      </c>
      <c r="H10" s="39">
        <f t="shared" si="7"/>
        <v>87532713.330499992</v>
      </c>
      <c r="I10" s="40">
        <f t="shared" si="8"/>
        <v>131087785.51759081</v>
      </c>
      <c r="J10" s="40">
        <f t="shared" si="0"/>
        <v>65543892.758795403</v>
      </c>
      <c r="K10" s="40">
        <f t="shared" si="0"/>
        <v>95366363.964047313</v>
      </c>
      <c r="L10" s="41">
        <f t="shared" si="9"/>
        <v>141167207.2759043</v>
      </c>
      <c r="M10" s="41">
        <f t="shared" si="1"/>
        <v>70583603.637952149</v>
      </c>
      <c r="N10" s="41">
        <f t="shared" si="1"/>
        <v>102699143.29322037</v>
      </c>
      <c r="O10" s="40">
        <f t="shared" si="10"/>
        <v>152021642.07285312</v>
      </c>
      <c r="P10" s="40">
        <f t="shared" si="2"/>
        <v>76010821.036426559</v>
      </c>
      <c r="Q10" s="40">
        <f t="shared" si="3"/>
        <v>110595744.60800064</v>
      </c>
      <c r="R10" s="47">
        <f t="shared" si="11"/>
        <v>424276634.86634827</v>
      </c>
      <c r="S10" s="47">
        <f t="shared" si="4"/>
        <v>212138317.43317413</v>
      </c>
      <c r="T10" s="47">
        <f t="shared" si="4"/>
        <v>308661251.86526835</v>
      </c>
      <c r="U10" s="51">
        <f t="shared" si="12"/>
        <v>4.9051589638360184E-2</v>
      </c>
    </row>
    <row r="11" spans="1:21" x14ac:dyDescent="0.2">
      <c r="A11" t="s">
        <v>170</v>
      </c>
      <c r="B11" s="38">
        <v>241727297.77000001</v>
      </c>
      <c r="C11" s="38">
        <v>202859173.06</v>
      </c>
      <c r="D11" s="38">
        <v>179273818.15000001</v>
      </c>
      <c r="E11" s="38">
        <v>164710355.74000001</v>
      </c>
      <c r="F11" s="39">
        <f t="shared" si="5"/>
        <v>161151531.84666666</v>
      </c>
      <c r="G11" s="39">
        <f t="shared" si="6"/>
        <v>80575765.923333332</v>
      </c>
      <c r="H11" s="39">
        <f t="shared" si="7"/>
        <v>117237739.41845</v>
      </c>
      <c r="I11" s="40">
        <f t="shared" si="8"/>
        <v>175573623.33126697</v>
      </c>
      <c r="J11" s="40">
        <f t="shared" si="0"/>
        <v>87786811.665633485</v>
      </c>
      <c r="K11" s="40">
        <f t="shared" si="0"/>
        <v>127729810.97349671</v>
      </c>
      <c r="L11" s="41">
        <f t="shared" si="9"/>
        <v>189073588.96272266</v>
      </c>
      <c r="M11" s="41">
        <f t="shared" si="1"/>
        <v>94536794.48136133</v>
      </c>
      <c r="N11" s="41">
        <f t="shared" si="1"/>
        <v>137551035.97038072</v>
      </c>
      <c r="O11" s="40">
        <f t="shared" si="10"/>
        <v>203611575.38905948</v>
      </c>
      <c r="P11" s="40">
        <f t="shared" si="2"/>
        <v>101805787.69452974</v>
      </c>
      <c r="Q11" s="40">
        <f t="shared" si="3"/>
        <v>148127421.09554076</v>
      </c>
      <c r="R11" s="47">
        <f t="shared" si="11"/>
        <v>568258787.6830492</v>
      </c>
      <c r="S11" s="47">
        <f t="shared" si="4"/>
        <v>284129393.8415246</v>
      </c>
      <c r="T11" s="47">
        <f t="shared" si="4"/>
        <v>413408268.03941822</v>
      </c>
      <c r="U11" s="51">
        <f t="shared" si="12"/>
        <v>6.5697694784916896E-2</v>
      </c>
    </row>
    <row r="12" spans="1:21" x14ac:dyDescent="0.2">
      <c r="A12" t="s">
        <v>31</v>
      </c>
      <c r="B12" s="38">
        <v>469144236.56999993</v>
      </c>
      <c r="C12" s="38">
        <v>380606173.04000008</v>
      </c>
      <c r="D12" s="38">
        <v>319270316.09000003</v>
      </c>
      <c r="E12" s="38">
        <v>284598616.50999999</v>
      </c>
      <c r="F12" s="39">
        <f t="shared" si="5"/>
        <v>312762824.37999994</v>
      </c>
      <c r="G12" s="39">
        <f t="shared" si="6"/>
        <v>156381412.18999997</v>
      </c>
      <c r="H12" s="39">
        <f t="shared" si="7"/>
        <v>227534954.73644996</v>
      </c>
      <c r="I12" s="40">
        <f t="shared" si="8"/>
        <v>340753213.39151859</v>
      </c>
      <c r="J12" s="40">
        <f t="shared" si="0"/>
        <v>170376606.6957593</v>
      </c>
      <c r="K12" s="40">
        <f t="shared" si="0"/>
        <v>247897962.74232978</v>
      </c>
      <c r="L12" s="41">
        <f t="shared" si="9"/>
        <v>366953940.93995076</v>
      </c>
      <c r="M12" s="41">
        <f t="shared" si="1"/>
        <v>183476970.46997538</v>
      </c>
      <c r="N12" s="41">
        <f t="shared" si="1"/>
        <v>266958992.03381419</v>
      </c>
      <c r="O12" s="40">
        <f t="shared" si="10"/>
        <v>395169258.8050366</v>
      </c>
      <c r="P12" s="40">
        <f t="shared" si="2"/>
        <v>197584629.4025183</v>
      </c>
      <c r="Q12" s="40">
        <f t="shared" si="3"/>
        <v>287485635.78066415</v>
      </c>
      <c r="R12" s="47">
        <f t="shared" si="11"/>
        <v>1102876413.1365058</v>
      </c>
      <c r="S12" s="47">
        <f t="shared" si="4"/>
        <v>551438206.56825292</v>
      </c>
      <c r="T12" s="47">
        <f t="shared" si="4"/>
        <v>802342590.55680811</v>
      </c>
      <c r="U12" s="51">
        <f t="shared" si="12"/>
        <v>0.12750605806053847</v>
      </c>
    </row>
    <row r="13" spans="1:21" x14ac:dyDescent="0.2">
      <c r="A13" t="s">
        <v>100</v>
      </c>
      <c r="B13" s="38">
        <v>373750154.17500001</v>
      </c>
      <c r="C13" s="38">
        <v>296958782.81000006</v>
      </c>
      <c r="D13" s="38">
        <v>208160273.01999995</v>
      </c>
      <c r="E13" s="38">
        <v>177410811.06999999</v>
      </c>
      <c r="F13" s="39">
        <f t="shared" si="5"/>
        <v>249166769.44999999</v>
      </c>
      <c r="G13" s="39">
        <f t="shared" si="6"/>
        <v>124583384.72499999</v>
      </c>
      <c r="H13" s="39">
        <f t="shared" si="7"/>
        <v>181268824.77487502</v>
      </c>
      <c r="I13" s="40">
        <f t="shared" si="8"/>
        <v>271465694.58432251</v>
      </c>
      <c r="J13" s="40">
        <f t="shared" si="0"/>
        <v>135732847.29216126</v>
      </c>
      <c r="K13" s="40">
        <f t="shared" si="0"/>
        <v>197491292.81009465</v>
      </c>
      <c r="L13" s="41">
        <f t="shared" si="9"/>
        <v>292338861.50697017</v>
      </c>
      <c r="M13" s="41">
        <f t="shared" si="1"/>
        <v>146169430.75348508</v>
      </c>
      <c r="N13" s="41">
        <f t="shared" si="1"/>
        <v>212676521.74632081</v>
      </c>
      <c r="O13" s="40">
        <f t="shared" si="10"/>
        <v>314816979.28002954</v>
      </c>
      <c r="P13" s="40">
        <f t="shared" si="2"/>
        <v>157408489.64001477</v>
      </c>
      <c r="Q13" s="40">
        <f t="shared" si="3"/>
        <v>229029352.42622149</v>
      </c>
      <c r="R13" s="47">
        <f t="shared" si="11"/>
        <v>878621535.37132215</v>
      </c>
      <c r="S13" s="47">
        <f t="shared" si="4"/>
        <v>439310767.68566108</v>
      </c>
      <c r="T13" s="47">
        <f t="shared" si="4"/>
        <v>639197166.98263693</v>
      </c>
      <c r="U13" s="51">
        <f t="shared" si="12"/>
        <v>0.10157944006046039</v>
      </c>
    </row>
    <row r="14" spans="1:21" x14ac:dyDescent="0.2">
      <c r="A14" t="s">
        <v>425</v>
      </c>
      <c r="B14" s="38">
        <v>207949319.74000001</v>
      </c>
      <c r="C14" s="38">
        <v>173508880.75</v>
      </c>
      <c r="D14" s="38">
        <v>145799225.96000001</v>
      </c>
      <c r="E14" s="38">
        <v>137761509.51000002</v>
      </c>
      <c r="F14" s="39">
        <f t="shared" si="5"/>
        <v>138632879.82666665</v>
      </c>
      <c r="G14" s="39">
        <f t="shared" si="6"/>
        <v>69316439.913333327</v>
      </c>
      <c r="H14" s="39">
        <f t="shared" si="7"/>
        <v>100855420.0739</v>
      </c>
      <c r="I14" s="40">
        <f t="shared" si="8"/>
        <v>151039687.58531806</v>
      </c>
      <c r="J14" s="40">
        <f t="shared" si="0"/>
        <v>75519843.792659029</v>
      </c>
      <c r="K14" s="40">
        <f t="shared" si="0"/>
        <v>109881372.71831891</v>
      </c>
      <c r="L14" s="41">
        <f t="shared" si="9"/>
        <v>162653223.56355789</v>
      </c>
      <c r="M14" s="41">
        <f t="shared" si="1"/>
        <v>81326611.781778947</v>
      </c>
      <c r="N14" s="41">
        <f t="shared" si="1"/>
        <v>118330220.14248839</v>
      </c>
      <c r="O14" s="40">
        <f t="shared" si="10"/>
        <v>175159731.58162457</v>
      </c>
      <c r="P14" s="40">
        <f t="shared" si="2"/>
        <v>87579865.790812284</v>
      </c>
      <c r="Q14" s="40">
        <f t="shared" si="3"/>
        <v>127428704.72563189</v>
      </c>
      <c r="R14" s="47">
        <f t="shared" si="11"/>
        <v>488852642.73050052</v>
      </c>
      <c r="S14" s="47">
        <f t="shared" si="4"/>
        <v>244426321.36525026</v>
      </c>
      <c r="T14" s="47">
        <f t="shared" si="4"/>
        <v>355640297.58643919</v>
      </c>
      <c r="U14" s="51">
        <f t="shared" si="12"/>
        <v>5.6517369221611879E-2</v>
      </c>
    </row>
    <row r="15" spans="1:21" x14ac:dyDescent="0.2">
      <c r="A15" t="s">
        <v>126</v>
      </c>
      <c r="B15" s="38">
        <v>153559569.94999999</v>
      </c>
      <c r="C15" s="38">
        <v>148147744.83000001</v>
      </c>
      <c r="D15" s="38">
        <v>122567638.91000001</v>
      </c>
      <c r="E15" s="38">
        <v>116034572.61000001</v>
      </c>
      <c r="F15" s="39">
        <f t="shared" si="5"/>
        <v>102373046.63333333</v>
      </c>
      <c r="G15" s="39">
        <f t="shared" si="6"/>
        <v>51186523.316666663</v>
      </c>
      <c r="H15" s="39">
        <f t="shared" si="7"/>
        <v>74476391.425749987</v>
      </c>
      <c r="I15" s="40">
        <f t="shared" si="8"/>
        <v>111534817.71415675</v>
      </c>
      <c r="J15" s="40">
        <f t="shared" si="0"/>
        <v>55767408.857078373</v>
      </c>
      <c r="K15" s="40">
        <f t="shared" si="0"/>
        <v>81141579.887049019</v>
      </c>
      <c r="L15" s="41">
        <f t="shared" si="9"/>
        <v>120110799.55745931</v>
      </c>
      <c r="M15" s="41">
        <f t="shared" si="1"/>
        <v>60055399.778729655</v>
      </c>
      <c r="N15" s="41">
        <f t="shared" si="1"/>
        <v>87380606.678051636</v>
      </c>
      <c r="O15" s="40">
        <f t="shared" si="10"/>
        <v>129346194.00468206</v>
      </c>
      <c r="P15" s="40">
        <f t="shared" si="2"/>
        <v>64673097.002341032</v>
      </c>
      <c r="Q15" s="40">
        <f t="shared" si="3"/>
        <v>94099356.138406187</v>
      </c>
      <c r="R15" s="47">
        <f t="shared" si="11"/>
        <v>360991811.27629811</v>
      </c>
      <c r="S15" s="47">
        <f t="shared" si="4"/>
        <v>180495905.63814905</v>
      </c>
      <c r="T15" s="47">
        <f t="shared" si="4"/>
        <v>262621542.70350686</v>
      </c>
      <c r="U15" s="51">
        <f t="shared" si="12"/>
        <v>4.1735086814552742E-2</v>
      </c>
    </row>
    <row r="16" spans="1:21" x14ac:dyDescent="0.2">
      <c r="A16" t="s">
        <v>90</v>
      </c>
      <c r="B16" s="38">
        <v>144206629.08999997</v>
      </c>
      <c r="C16" s="38">
        <v>114706787.88000001</v>
      </c>
      <c r="D16" s="38">
        <v>79599036.120000005</v>
      </c>
      <c r="E16" s="38">
        <v>71308042.620000005</v>
      </c>
      <c r="F16" s="39">
        <f t="shared" si="5"/>
        <v>96137752.726666644</v>
      </c>
      <c r="G16" s="39">
        <f t="shared" si="6"/>
        <v>48068876.363333322</v>
      </c>
      <c r="H16" s="39">
        <f t="shared" si="7"/>
        <v>69940215.108649984</v>
      </c>
      <c r="I16" s="40">
        <f t="shared" si="8"/>
        <v>104741502.55801859</v>
      </c>
      <c r="J16" s="40">
        <f t="shared" si="0"/>
        <v>52370751.279009297</v>
      </c>
      <c r="K16" s="40">
        <f t="shared" si="0"/>
        <v>76199443.110958531</v>
      </c>
      <c r="L16" s="41">
        <f t="shared" si="9"/>
        <v>112795142.15314373</v>
      </c>
      <c r="M16" s="41">
        <f t="shared" si="1"/>
        <v>56397571.076571867</v>
      </c>
      <c r="N16" s="41">
        <f t="shared" si="1"/>
        <v>82058465.91641207</v>
      </c>
      <c r="O16" s="40">
        <f t="shared" si="10"/>
        <v>121468031.13026279</v>
      </c>
      <c r="P16" s="40">
        <f t="shared" si="2"/>
        <v>60734015.565131396</v>
      </c>
      <c r="Q16" s="40">
        <f t="shared" si="3"/>
        <v>88367992.647266179</v>
      </c>
      <c r="R16" s="47">
        <f t="shared" si="11"/>
        <v>339004675.84142512</v>
      </c>
      <c r="S16" s="47">
        <f t="shared" si="4"/>
        <v>169502337.92071256</v>
      </c>
      <c r="T16" s="47">
        <f t="shared" si="4"/>
        <v>246625901.67463678</v>
      </c>
      <c r="U16" s="51">
        <f t="shared" si="12"/>
        <v>3.919310392875424E-2</v>
      </c>
    </row>
    <row r="17" spans="1:21" x14ac:dyDescent="0.2">
      <c r="A17" t="s">
        <v>373</v>
      </c>
      <c r="B17" s="38">
        <v>97491990.359999999</v>
      </c>
      <c r="C17" s="38">
        <v>72932231.170000017</v>
      </c>
      <c r="D17" s="38">
        <v>29172892.460000001</v>
      </c>
      <c r="E17" s="38">
        <v>29172892.460000001</v>
      </c>
      <c r="F17" s="39">
        <f t="shared" si="5"/>
        <v>64994660.239999995</v>
      </c>
      <c r="G17" s="39">
        <f t="shared" si="6"/>
        <v>32497330.119999997</v>
      </c>
      <c r="H17" s="39">
        <f t="shared" si="7"/>
        <v>47283615.324599996</v>
      </c>
      <c r="I17" s="40">
        <f t="shared" si="8"/>
        <v>70811290.868641347</v>
      </c>
      <c r="J17" s="40">
        <f t="shared" si="0"/>
        <v>35405645.434320673</v>
      </c>
      <c r="K17" s="40">
        <f t="shared" si="0"/>
        <v>51515214.106936574</v>
      </c>
      <c r="L17" s="41">
        <f t="shared" si="9"/>
        <v>76256015.280587971</v>
      </c>
      <c r="M17" s="41">
        <f t="shared" si="1"/>
        <v>38128007.640293986</v>
      </c>
      <c r="N17" s="41">
        <f t="shared" si="1"/>
        <v>55476251.116627738</v>
      </c>
      <c r="O17" s="40">
        <f t="shared" si="10"/>
        <v>82119387.955521926</v>
      </c>
      <c r="P17" s="40">
        <f t="shared" si="2"/>
        <v>41059693.977760963</v>
      </c>
      <c r="Q17" s="40">
        <f t="shared" si="3"/>
        <v>59741854.737642184</v>
      </c>
      <c r="R17" s="47">
        <f t="shared" si="11"/>
        <v>229186694.10475123</v>
      </c>
      <c r="S17" s="47">
        <f t="shared" si="4"/>
        <v>114593347.05237561</v>
      </c>
      <c r="T17" s="47">
        <f t="shared" si="4"/>
        <v>166733319.9612065</v>
      </c>
      <c r="U17" s="51">
        <f t="shared" si="12"/>
        <v>2.6496796537806008E-2</v>
      </c>
    </row>
    <row r="18" spans="1:21" x14ac:dyDescent="0.2">
      <c r="A18" t="s">
        <v>632</v>
      </c>
      <c r="B18" s="42">
        <v>3679387816.5949998</v>
      </c>
      <c r="C18" s="42">
        <v>3028352902.0700002</v>
      </c>
      <c r="D18" s="42">
        <v>2354508154.7550001</v>
      </c>
      <c r="E18" s="42">
        <v>2104145816.5900002</v>
      </c>
      <c r="F18" s="43">
        <f>SUM(F2:F17)</f>
        <v>2452925211.0633326</v>
      </c>
      <c r="G18" s="43">
        <f t="shared" ref="G18" si="13">SUM(G2:G17)</f>
        <v>1226462605.5316663</v>
      </c>
      <c r="H18" s="43">
        <f t="shared" ref="H18" si="14">SUM(H2:H17)</f>
        <v>1784503091.0485749</v>
      </c>
      <c r="I18" s="44">
        <f>SUM(I2:I17)</f>
        <v>2672447243.4849539</v>
      </c>
      <c r="J18" s="44">
        <f t="shared" ref="J18:K18" si="15">SUM(J2:J17)</f>
        <v>1336223621.7424769</v>
      </c>
      <c r="K18" s="44">
        <f t="shared" si="15"/>
        <v>1944205369.6353045</v>
      </c>
      <c r="L18" s="45">
        <f>SUM(L2:L17)</f>
        <v>2877933382.3160396</v>
      </c>
      <c r="M18" s="45">
        <f t="shared" ref="M18:N18" si="16">SUM(M2:M17)</f>
        <v>1438966691.1580198</v>
      </c>
      <c r="N18" s="45">
        <f t="shared" si="16"/>
        <v>2093696535.6349189</v>
      </c>
      <c r="O18" s="44">
        <f>SUM(O2:O17)</f>
        <v>3099219478.7906837</v>
      </c>
      <c r="P18" s="44">
        <f t="shared" ref="P18" si="17">SUM(P2:P17)</f>
        <v>1549609739.3953419</v>
      </c>
      <c r="Q18" s="44">
        <f t="shared" ref="Q18" si="18">SUM(Q2:Q17)</f>
        <v>2254682170.8202224</v>
      </c>
      <c r="R18" s="48">
        <f>SUM(R2:R17)</f>
        <v>8649600104.5916767</v>
      </c>
      <c r="S18" s="48">
        <f t="shared" ref="S18:T18" si="19">SUM(S2:S17)</f>
        <v>4324800052.2958384</v>
      </c>
      <c r="T18" s="48">
        <f t="shared" si="19"/>
        <v>6292584076.0904446</v>
      </c>
      <c r="U18" s="52">
        <f>SUM(U2:U17)</f>
        <v>1</v>
      </c>
    </row>
    <row r="30" spans="1:21" x14ac:dyDescent="0.2">
      <c r="E30" s="34"/>
      <c r="F30" s="34"/>
      <c r="G30" s="34"/>
      <c r="H30" s="34"/>
      <c r="I30" s="34"/>
      <c r="J30" s="34"/>
      <c r="K30" s="34"/>
      <c r="L30" s="34"/>
    </row>
    <row r="34" spans="3:3" x14ac:dyDescent="0.2">
      <c r="C34" s="34"/>
    </row>
    <row r="35" spans="3:3" x14ac:dyDescent="0.2">
      <c r="C35" s="34"/>
    </row>
    <row r="36" spans="3:3" x14ac:dyDescent="0.2">
      <c r="C36" s="34"/>
    </row>
    <row r="37" spans="3:3" x14ac:dyDescent="0.2">
      <c r="C37" s="34"/>
    </row>
    <row r="38" spans="3:3" x14ac:dyDescent="0.2">
      <c r="C38" s="34"/>
    </row>
    <row r="39" spans="3:3" x14ac:dyDescent="0.2">
      <c r="C39" s="34"/>
    </row>
    <row r="40" spans="3:3" x14ac:dyDescent="0.2">
      <c r="C40" s="34"/>
    </row>
    <row r="41" spans="3:3" x14ac:dyDescent="0.2">
      <c r="C41" s="34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6"/>
  <sheetViews>
    <sheetView topLeftCell="I1" workbookViewId="0">
      <selection activeCell="A3" sqref="A3:AA10"/>
    </sheetView>
  </sheetViews>
  <sheetFormatPr baseColWidth="10" defaultColWidth="10.6640625" defaultRowHeight="16" x14ac:dyDescent="0.2"/>
  <cols>
    <col min="1" max="1" width="29" customWidth="1"/>
    <col min="2" max="2" width="63.5" customWidth="1"/>
    <col min="3" max="3" width="28.5" customWidth="1"/>
    <col min="4" max="4" width="22.5" customWidth="1"/>
    <col min="5" max="5" width="16.83203125" customWidth="1"/>
    <col min="6" max="6" width="19.5" customWidth="1"/>
    <col min="7" max="7" width="23.83203125" customWidth="1"/>
    <col min="10" max="10" width="17" customWidth="1"/>
    <col min="11" max="11" width="23.6640625" customWidth="1"/>
    <col min="12" max="12" width="16.83203125" customWidth="1"/>
    <col min="13" max="13" width="19.6640625" customWidth="1"/>
    <col min="14" max="14" width="19.83203125" customWidth="1"/>
    <col min="15" max="15" width="17" customWidth="1"/>
    <col min="16" max="16" width="15" customWidth="1"/>
    <col min="17" max="17" width="14" customWidth="1"/>
    <col min="18" max="18" width="15.33203125" customWidth="1"/>
    <col min="20" max="20" width="17.5" customWidth="1"/>
    <col min="21" max="21" width="15.5" customWidth="1"/>
    <col min="22" max="22" width="17" customWidth="1"/>
    <col min="23" max="23" width="45" customWidth="1"/>
    <col min="24" max="24" width="30.6640625" customWidth="1"/>
    <col min="25" max="25" width="46.6640625" customWidth="1"/>
    <col min="26" max="27" width="25.83203125" customWidth="1"/>
  </cols>
  <sheetData>
    <row r="1" spans="1:27" x14ac:dyDescent="0.2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1" t="s">
        <v>17</v>
      </c>
      <c r="S1" s="11" t="s">
        <v>388</v>
      </c>
      <c r="T1" s="11" t="s">
        <v>18</v>
      </c>
      <c r="U1" s="11" t="s">
        <v>19</v>
      </c>
      <c r="V1" s="11" t="s">
        <v>20</v>
      </c>
      <c r="W1" s="11" t="s">
        <v>21</v>
      </c>
      <c r="X1" s="11" t="s">
        <v>22</v>
      </c>
      <c r="Y1" s="11" t="s">
        <v>23</v>
      </c>
      <c r="Z1" s="11" t="s">
        <v>24</v>
      </c>
      <c r="AA1" s="12" t="s">
        <v>25</v>
      </c>
    </row>
    <row r="2" spans="1:27" x14ac:dyDescent="0.2">
      <c r="A2" s="4"/>
      <c r="B2" s="5"/>
      <c r="C2" s="5"/>
      <c r="D2" s="5"/>
      <c r="E2" s="5"/>
      <c r="F2" s="5"/>
      <c r="G2" s="5"/>
      <c r="H2" s="5"/>
      <c r="I2" s="5"/>
      <c r="J2" s="17"/>
      <c r="K2" s="17"/>
      <c r="L2" s="17"/>
      <c r="M2" s="17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</row>
    <row r="3" spans="1:27" x14ac:dyDescent="0.2">
      <c r="A3" s="7" t="s">
        <v>405</v>
      </c>
      <c r="B3" s="8" t="s">
        <v>406</v>
      </c>
      <c r="C3" s="8" t="s">
        <v>123</v>
      </c>
      <c r="D3" s="8" t="s">
        <v>124</v>
      </c>
      <c r="E3" s="8" t="s">
        <v>125</v>
      </c>
      <c r="F3" s="8"/>
      <c r="G3" s="8" t="s">
        <v>156</v>
      </c>
      <c r="H3" s="8" t="s">
        <v>157</v>
      </c>
      <c r="I3" s="8" t="s">
        <v>159</v>
      </c>
      <c r="J3" s="18">
        <v>34138644.585000001</v>
      </c>
      <c r="K3" s="18">
        <v>24107726.745000001</v>
      </c>
      <c r="L3" s="18">
        <v>20714684</v>
      </c>
      <c r="M3" s="18">
        <v>19563868.5</v>
      </c>
      <c r="N3" s="8" t="s">
        <v>407</v>
      </c>
      <c r="O3" s="8" t="s">
        <v>408</v>
      </c>
      <c r="P3" s="8" t="s">
        <v>158</v>
      </c>
      <c r="Q3" s="8" t="s">
        <v>159</v>
      </c>
      <c r="R3" s="8" t="s">
        <v>156</v>
      </c>
      <c r="S3" s="8"/>
      <c r="T3" s="8" t="s">
        <v>389</v>
      </c>
      <c r="U3" s="8" t="s">
        <v>60</v>
      </c>
      <c r="V3" s="8" t="s">
        <v>135</v>
      </c>
      <c r="W3" s="8" t="s">
        <v>41</v>
      </c>
      <c r="X3" s="8">
        <v>41463</v>
      </c>
      <c r="Y3" s="8">
        <v>41464</v>
      </c>
      <c r="Z3" s="8">
        <v>39448</v>
      </c>
      <c r="AA3" s="9">
        <v>41517</v>
      </c>
    </row>
    <row r="4" spans="1:27" x14ac:dyDescent="0.2">
      <c r="A4" s="4" t="s">
        <v>476</v>
      </c>
      <c r="B4" s="5" t="s">
        <v>477</v>
      </c>
      <c r="C4" s="5" t="s">
        <v>123</v>
      </c>
      <c r="D4" s="5" t="s">
        <v>124</v>
      </c>
      <c r="E4" s="5" t="s">
        <v>125</v>
      </c>
      <c r="F4" s="5"/>
      <c r="G4" s="5" t="s">
        <v>156</v>
      </c>
      <c r="H4" s="5" t="s">
        <v>471</v>
      </c>
      <c r="I4" s="5" t="s">
        <v>472</v>
      </c>
      <c r="J4" s="17">
        <v>18057600</v>
      </c>
      <c r="K4" s="17">
        <v>18057600</v>
      </c>
      <c r="L4" s="17">
        <v>16251840</v>
      </c>
      <c r="M4" s="17">
        <v>15348960</v>
      </c>
      <c r="N4" s="5" t="s">
        <v>478</v>
      </c>
      <c r="O4" s="5" t="s">
        <v>479</v>
      </c>
      <c r="P4" s="5" t="s">
        <v>473</v>
      </c>
      <c r="Q4" s="5" t="s">
        <v>472</v>
      </c>
      <c r="R4" s="5" t="s">
        <v>156</v>
      </c>
      <c r="S4" s="5"/>
      <c r="T4" s="5" t="s">
        <v>133</v>
      </c>
      <c r="U4" s="5" t="s">
        <v>50</v>
      </c>
      <c r="V4" s="5" t="s">
        <v>135</v>
      </c>
      <c r="W4" s="5" t="s">
        <v>41</v>
      </c>
      <c r="X4" s="5">
        <v>42997</v>
      </c>
      <c r="Y4" s="5">
        <v>42998</v>
      </c>
      <c r="Z4" s="5">
        <v>39818</v>
      </c>
      <c r="AA4" s="6">
        <v>40663</v>
      </c>
    </row>
    <row r="5" spans="1:27" x14ac:dyDescent="0.2">
      <c r="A5" s="7" t="s">
        <v>480</v>
      </c>
      <c r="B5" s="8" t="s">
        <v>481</v>
      </c>
      <c r="C5" s="8" t="s">
        <v>179</v>
      </c>
      <c r="D5" s="8" t="s">
        <v>180</v>
      </c>
      <c r="E5" s="8" t="s">
        <v>181</v>
      </c>
      <c r="F5" s="8"/>
      <c r="G5" s="8" t="s">
        <v>53</v>
      </c>
      <c r="H5" s="8" t="s">
        <v>54</v>
      </c>
      <c r="I5" s="8" t="s">
        <v>55</v>
      </c>
      <c r="J5" s="18">
        <v>9728019.1300000008</v>
      </c>
      <c r="K5" s="18">
        <v>7907391.1399999997</v>
      </c>
      <c r="L5" s="18">
        <v>3162956.46</v>
      </c>
      <c r="M5" s="18">
        <v>2688512.99</v>
      </c>
      <c r="N5" s="8" t="s">
        <v>482</v>
      </c>
      <c r="O5" s="8" t="s">
        <v>483</v>
      </c>
      <c r="P5" s="8" t="s">
        <v>484</v>
      </c>
      <c r="Q5" s="8" t="s">
        <v>59</v>
      </c>
      <c r="R5" s="8" t="s">
        <v>53</v>
      </c>
      <c r="S5" s="8"/>
      <c r="T5" s="8" t="s">
        <v>38</v>
      </c>
      <c r="U5" s="8" t="s">
        <v>50</v>
      </c>
      <c r="V5" s="8" t="s">
        <v>135</v>
      </c>
      <c r="W5" s="8" t="s">
        <v>41</v>
      </c>
      <c r="X5" s="8">
        <v>42108</v>
      </c>
      <c r="Y5" s="8">
        <v>42114</v>
      </c>
      <c r="Z5" s="8">
        <v>41746</v>
      </c>
      <c r="AA5" s="9">
        <v>42003</v>
      </c>
    </row>
    <row r="6" spans="1:27" x14ac:dyDescent="0.2">
      <c r="A6" s="4" t="s">
        <v>188</v>
      </c>
      <c r="B6" s="5" t="s">
        <v>189</v>
      </c>
      <c r="C6" s="5" t="s">
        <v>179</v>
      </c>
      <c r="D6" s="5" t="s">
        <v>180</v>
      </c>
      <c r="E6" s="5" t="s">
        <v>181</v>
      </c>
      <c r="F6" s="5"/>
      <c r="G6" s="5" t="s">
        <v>53</v>
      </c>
      <c r="H6" s="5" t="s">
        <v>190</v>
      </c>
      <c r="I6" s="5" t="s">
        <v>191</v>
      </c>
      <c r="J6" s="17">
        <v>12720773.52</v>
      </c>
      <c r="K6" s="17">
        <v>9273955.3000000007</v>
      </c>
      <c r="L6" s="17">
        <v>3708654.73</v>
      </c>
      <c r="M6" s="17">
        <v>3152356.52</v>
      </c>
      <c r="N6" s="5" t="s">
        <v>192</v>
      </c>
      <c r="O6" s="5" t="s">
        <v>193</v>
      </c>
      <c r="P6" s="5" t="s">
        <v>194</v>
      </c>
      <c r="Q6" s="5" t="s">
        <v>195</v>
      </c>
      <c r="R6" s="5" t="s">
        <v>53</v>
      </c>
      <c r="S6" s="5"/>
      <c r="T6" s="5" t="s">
        <v>38</v>
      </c>
      <c r="U6" s="5" t="s">
        <v>60</v>
      </c>
      <c r="V6" s="5" t="s">
        <v>135</v>
      </c>
      <c r="W6" s="5" t="s">
        <v>41</v>
      </c>
      <c r="X6" s="5">
        <v>42485</v>
      </c>
      <c r="Y6" s="5">
        <v>42487</v>
      </c>
      <c r="Z6" s="5">
        <v>40653</v>
      </c>
      <c r="AA6" s="6">
        <v>41893</v>
      </c>
    </row>
    <row r="7" spans="1:27" x14ac:dyDescent="0.2">
      <c r="A7" s="7"/>
      <c r="B7" s="8"/>
      <c r="C7" s="8"/>
      <c r="D7" s="8"/>
      <c r="E7" s="8"/>
      <c r="F7" s="8"/>
      <c r="G7" s="8"/>
      <c r="H7" s="8"/>
      <c r="I7" s="8"/>
      <c r="J7" s="18"/>
      <c r="K7" s="18"/>
      <c r="L7" s="18"/>
      <c r="M7" s="1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9"/>
    </row>
    <row r="8" spans="1:27" x14ac:dyDescent="0.2">
      <c r="A8" s="4" t="s">
        <v>487</v>
      </c>
      <c r="B8" s="5" t="s">
        <v>488</v>
      </c>
      <c r="C8" s="5" t="s">
        <v>456</v>
      </c>
      <c r="D8" s="5" t="s">
        <v>489</v>
      </c>
      <c r="E8" s="5" t="s">
        <v>490</v>
      </c>
      <c r="F8" s="5"/>
      <c r="G8" s="5" t="s">
        <v>114</v>
      </c>
      <c r="H8" s="5" t="s">
        <v>115</v>
      </c>
      <c r="I8" s="5" t="s">
        <v>116</v>
      </c>
      <c r="J8" s="17">
        <v>11951576.869999999</v>
      </c>
      <c r="K8" s="17">
        <v>11900121.24</v>
      </c>
      <c r="L8" s="17">
        <v>8925090.9199999999</v>
      </c>
      <c r="M8" s="17">
        <v>8925090.9199999999</v>
      </c>
      <c r="N8" s="5" t="s">
        <v>491</v>
      </c>
      <c r="O8" s="5" t="s">
        <v>492</v>
      </c>
      <c r="P8" s="5" t="s">
        <v>119</v>
      </c>
      <c r="Q8" s="5" t="s">
        <v>120</v>
      </c>
      <c r="R8" s="5" t="s">
        <v>114</v>
      </c>
      <c r="S8" s="5"/>
      <c r="T8" s="5" t="s">
        <v>493</v>
      </c>
      <c r="U8" s="5" t="s">
        <v>134</v>
      </c>
      <c r="V8" s="5" t="s">
        <v>135</v>
      </c>
      <c r="W8" s="5" t="s">
        <v>41</v>
      </c>
      <c r="X8" s="5">
        <v>41957</v>
      </c>
      <c r="Y8" s="5">
        <v>41969</v>
      </c>
      <c r="Z8" s="5">
        <v>39965</v>
      </c>
      <c r="AA8" s="6">
        <v>41698</v>
      </c>
    </row>
    <row r="9" spans="1:27" x14ac:dyDescent="0.2">
      <c r="A9" s="7" t="s">
        <v>494</v>
      </c>
      <c r="B9" s="8" t="s">
        <v>495</v>
      </c>
      <c r="C9" s="8" t="s">
        <v>230</v>
      </c>
      <c r="D9" s="8" t="s">
        <v>231</v>
      </c>
      <c r="E9" s="8" t="s">
        <v>232</v>
      </c>
      <c r="F9" s="8"/>
      <c r="G9" s="8" t="s">
        <v>81</v>
      </c>
      <c r="H9" s="8" t="s">
        <v>82</v>
      </c>
      <c r="I9" s="8" t="s">
        <v>83</v>
      </c>
      <c r="J9" s="18">
        <v>3814698.64</v>
      </c>
      <c r="K9" s="18">
        <v>3053173.75</v>
      </c>
      <c r="L9" s="18">
        <v>2137221.62</v>
      </c>
      <c r="M9" s="18">
        <v>1816638.38</v>
      </c>
      <c r="N9" s="8" t="s">
        <v>496</v>
      </c>
      <c r="O9" s="8" t="s">
        <v>497</v>
      </c>
      <c r="P9" s="8" t="s">
        <v>498</v>
      </c>
      <c r="Q9" s="8" t="s">
        <v>470</v>
      </c>
      <c r="R9" s="8" t="s">
        <v>467</v>
      </c>
      <c r="S9" s="8"/>
      <c r="T9" s="8" t="s">
        <v>38</v>
      </c>
      <c r="U9" s="8" t="s">
        <v>277</v>
      </c>
      <c r="V9" s="8" t="s">
        <v>135</v>
      </c>
      <c r="W9" s="8" t="s">
        <v>41</v>
      </c>
      <c r="X9" s="8">
        <v>42289</v>
      </c>
      <c r="Y9" s="8">
        <v>42290</v>
      </c>
      <c r="Z9" s="8">
        <v>41548</v>
      </c>
      <c r="AA9" s="9">
        <v>42124</v>
      </c>
    </row>
    <row r="10" spans="1:27" x14ac:dyDescent="0.2">
      <c r="A10" s="13" t="s">
        <v>499</v>
      </c>
      <c r="B10" s="14" t="s">
        <v>500</v>
      </c>
      <c r="C10" s="14" t="s">
        <v>474</v>
      </c>
      <c r="D10" s="14" t="s">
        <v>475</v>
      </c>
      <c r="E10" s="14" t="s">
        <v>501</v>
      </c>
      <c r="F10" s="14"/>
      <c r="G10" s="14" t="s">
        <v>425</v>
      </c>
      <c r="H10" s="14" t="s">
        <v>502</v>
      </c>
      <c r="I10" s="14" t="s">
        <v>503</v>
      </c>
      <c r="J10" s="23">
        <v>11122151.98</v>
      </c>
      <c r="K10" s="23">
        <v>9020500</v>
      </c>
      <c r="L10" s="23">
        <v>4510250.01</v>
      </c>
      <c r="M10" s="23">
        <v>3833712.52</v>
      </c>
      <c r="N10" s="14" t="s">
        <v>504</v>
      </c>
      <c r="O10" s="14" t="s">
        <v>505</v>
      </c>
      <c r="P10" s="14" t="s">
        <v>506</v>
      </c>
      <c r="Q10" s="14" t="s">
        <v>503</v>
      </c>
      <c r="R10" s="14" t="s">
        <v>425</v>
      </c>
      <c r="S10" s="14"/>
      <c r="T10" s="14" t="s">
        <v>389</v>
      </c>
      <c r="U10" s="14" t="s">
        <v>134</v>
      </c>
      <c r="V10" s="14" t="s">
        <v>40</v>
      </c>
      <c r="W10" s="14" t="s">
        <v>41</v>
      </c>
      <c r="X10" s="14">
        <v>41957</v>
      </c>
      <c r="Y10" s="14">
        <v>41961</v>
      </c>
      <c r="Z10" s="14">
        <v>40837</v>
      </c>
      <c r="AA10" s="15">
        <v>41274</v>
      </c>
    </row>
    <row r="11" spans="1:27" x14ac:dyDescent="0.2">
      <c r="J11" s="20">
        <f>SUBTOTAL(109,Tabela5[Wartość ogółem])</f>
        <v>101533464.72500001</v>
      </c>
      <c r="K11" s="20"/>
      <c r="L11" s="20">
        <f>SUBTOTAL(109,Tabela5[Dofinansowanie])</f>
        <v>59410697.739999995</v>
      </c>
      <c r="M11" s="20"/>
    </row>
    <row r="12" spans="1:27" x14ac:dyDescent="0.2">
      <c r="L12" s="22">
        <f>Tabela5[[#Totals],[Dofinansowanie]]/Tabela5[[#Totals],[Wartość ogółem]]</f>
        <v>0.58513415159141746</v>
      </c>
    </row>
    <row r="16" spans="1:27" x14ac:dyDescent="0.2">
      <c r="B16" t="s">
        <v>630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17"/>
  <sheetViews>
    <sheetView workbookViewId="0">
      <selection activeCell="E31" sqref="E31"/>
    </sheetView>
  </sheetViews>
  <sheetFormatPr baseColWidth="10" defaultColWidth="10.6640625" defaultRowHeight="16" x14ac:dyDescent="0.2"/>
  <cols>
    <col min="1" max="1" width="18.1640625" bestFit="1" customWidth="1"/>
    <col min="2" max="2" width="21.5" bestFit="1" customWidth="1"/>
    <col min="3" max="3" width="28.33203125" bestFit="1" customWidth="1"/>
    <col min="4" max="4" width="21.1640625" bestFit="1" customWidth="1"/>
    <col min="5" max="5" width="24.1640625" bestFit="1" customWidth="1"/>
    <col min="6" max="6" width="23.1640625" bestFit="1" customWidth="1"/>
    <col min="7" max="7" width="23" bestFit="1" customWidth="1"/>
    <col min="8" max="8" width="28" bestFit="1" customWidth="1"/>
    <col min="9" max="10" width="16" bestFit="1" customWidth="1"/>
    <col min="11" max="11" width="19.33203125" bestFit="1" customWidth="1"/>
    <col min="12" max="13" width="16" bestFit="1" customWidth="1"/>
    <col min="14" max="14" width="19.33203125" bestFit="1" customWidth="1"/>
    <col min="15" max="16" width="16" bestFit="1" customWidth="1"/>
    <col min="17" max="17" width="19.33203125" bestFit="1" customWidth="1"/>
    <col min="18" max="18" width="24.6640625" customWidth="1"/>
    <col min="19" max="19" width="24.5" customWidth="1"/>
    <col min="20" max="20" width="28.1640625" customWidth="1"/>
  </cols>
  <sheetData>
    <row r="1" spans="1:20" x14ac:dyDescent="0.2">
      <c r="A1" t="s">
        <v>631</v>
      </c>
      <c r="B1" s="36" t="s">
        <v>9</v>
      </c>
      <c r="C1" s="36" t="s">
        <v>10</v>
      </c>
      <c r="D1" s="36" t="s">
        <v>11</v>
      </c>
      <c r="E1" s="36" t="s">
        <v>12</v>
      </c>
      <c r="F1" s="24" t="s">
        <v>633</v>
      </c>
      <c r="G1" s="24" t="s">
        <v>634</v>
      </c>
      <c r="H1" s="24" t="s">
        <v>635</v>
      </c>
      <c r="I1" s="79" t="s">
        <v>636</v>
      </c>
      <c r="J1" s="79" t="s">
        <v>638</v>
      </c>
      <c r="K1" s="79" t="s">
        <v>639</v>
      </c>
      <c r="L1" s="80" t="s">
        <v>640</v>
      </c>
      <c r="M1" s="80" t="s">
        <v>641</v>
      </c>
      <c r="N1" s="80" t="s">
        <v>642</v>
      </c>
      <c r="O1" s="79" t="s">
        <v>643</v>
      </c>
      <c r="P1" s="79" t="s">
        <v>644</v>
      </c>
      <c r="Q1" s="79" t="s">
        <v>645</v>
      </c>
      <c r="R1" s="81" t="s">
        <v>653</v>
      </c>
      <c r="S1" s="81" t="s">
        <v>654</v>
      </c>
      <c r="T1" s="82" t="s">
        <v>655</v>
      </c>
    </row>
    <row r="2" spans="1:20" x14ac:dyDescent="0.2">
      <c r="A2" t="s">
        <v>53</v>
      </c>
      <c r="B2" s="38">
        <v>22448792.649999999</v>
      </c>
      <c r="C2" s="38">
        <v>17181346.440000001</v>
      </c>
      <c r="D2" s="38">
        <v>6871611.1899999995</v>
      </c>
      <c r="E2" s="38">
        <v>5840869.5099999998</v>
      </c>
      <c r="F2" s="39">
        <f>2/3*$B2</f>
        <v>14965861.766666666</v>
      </c>
      <c r="G2" s="39">
        <f>1/3*$B2</f>
        <v>7482930.8833333328</v>
      </c>
      <c r="H2" s="39">
        <f>0.485*$B2</f>
        <v>10887664.435249999</v>
      </c>
      <c r="I2" s="40">
        <f>(1.023*1.037*1.027)*F2</f>
        <v>16305216.255397907</v>
      </c>
      <c r="J2" s="40">
        <f t="shared" ref="J2:K6" si="0">(1.023*1.037*1.027)*G2</f>
        <v>8152608.1276989533</v>
      </c>
      <c r="K2" s="40">
        <f t="shared" si="0"/>
        <v>11862044.825801976</v>
      </c>
      <c r="L2" s="41">
        <f>(1.025^3)*I2</f>
        <v>17558934.52403561</v>
      </c>
      <c r="M2" s="41">
        <f t="shared" ref="M2:O6" si="1">(1.025^3)*J2</f>
        <v>8779467.2620178051</v>
      </c>
      <c r="N2" s="41">
        <f t="shared" si="1"/>
        <v>12774124.866235904</v>
      </c>
      <c r="O2" s="40">
        <f>(1.025^3)*L2</f>
        <v>18909051.973922785</v>
      </c>
      <c r="P2" s="40">
        <f t="shared" ref="P2:Q6" si="2">(1.025^3)*M2</f>
        <v>9454525.9869613927</v>
      </c>
      <c r="Q2" s="40">
        <f t="shared" si="2"/>
        <v>13756335.311028823</v>
      </c>
      <c r="R2" s="47">
        <f>SUM(I2,L2,O2)</f>
        <v>52773202.753356308</v>
      </c>
      <c r="S2" s="47">
        <f t="shared" ref="S2:T6" si="3">SUM(J2,M2,P2)</f>
        <v>26386601.376678154</v>
      </c>
      <c r="T2" s="47">
        <f t="shared" si="3"/>
        <v>38392505.003066704</v>
      </c>
    </row>
    <row r="3" spans="1:20" x14ac:dyDescent="0.2">
      <c r="A3" t="s">
        <v>114</v>
      </c>
      <c r="B3" s="38">
        <v>11951576.869999999</v>
      </c>
      <c r="C3" s="38">
        <v>11900121.24</v>
      </c>
      <c r="D3" s="38">
        <v>8925090.9199999999</v>
      </c>
      <c r="E3" s="38">
        <v>8925090.9199999999</v>
      </c>
      <c r="F3" s="39">
        <f t="shared" ref="F3:F6" si="4">2/3*$B3</f>
        <v>7967717.9133333322</v>
      </c>
      <c r="G3" s="39">
        <f t="shared" ref="G3:G6" si="5">1/3*$B3</f>
        <v>3983858.9566666661</v>
      </c>
      <c r="H3" s="39">
        <f t="shared" ref="H3:H6" si="6">0.485*$B3</f>
        <v>5796514.7819499997</v>
      </c>
      <c r="I3" s="40">
        <f t="shared" ref="I3:I6" si="7">(1.023*1.037*1.027)*F3</f>
        <v>8680780.6770116705</v>
      </c>
      <c r="J3" s="40">
        <f t="shared" si="0"/>
        <v>4340390.3385058353</v>
      </c>
      <c r="K3" s="40">
        <f t="shared" si="0"/>
        <v>6315267.9425259912</v>
      </c>
      <c r="L3" s="41">
        <f t="shared" ref="L3:L6" si="8">(1.025^3)*I3</f>
        <v>9348251.3287550192</v>
      </c>
      <c r="M3" s="41">
        <f t="shared" si="1"/>
        <v>4674125.6643775096</v>
      </c>
      <c r="N3" s="41">
        <f t="shared" si="1"/>
        <v>6800852.8416692782</v>
      </c>
      <c r="O3" s="40">
        <f t="shared" si="1"/>
        <v>10067044.216080071</v>
      </c>
      <c r="P3" s="40">
        <f t="shared" si="2"/>
        <v>5033522.1080400357</v>
      </c>
      <c r="Q3" s="40">
        <f t="shared" si="2"/>
        <v>7323774.6671982538</v>
      </c>
      <c r="R3" s="47">
        <f t="shared" ref="R3:R6" si="9">SUM(I3,L3,O3)</f>
        <v>28096076.221846759</v>
      </c>
      <c r="S3" s="47">
        <f t="shared" si="3"/>
        <v>14048038.11092338</v>
      </c>
      <c r="T3" s="47">
        <f t="shared" si="3"/>
        <v>20439895.451393522</v>
      </c>
    </row>
    <row r="4" spans="1:20" x14ac:dyDescent="0.2">
      <c r="A4" t="s">
        <v>81</v>
      </c>
      <c r="B4" s="38">
        <v>3814698.64</v>
      </c>
      <c r="C4" s="38">
        <v>3053173.75</v>
      </c>
      <c r="D4" s="38">
        <v>2137221.62</v>
      </c>
      <c r="E4" s="38">
        <v>1816638.38</v>
      </c>
      <c r="F4" s="39">
        <f t="shared" si="4"/>
        <v>2543132.4266666668</v>
      </c>
      <c r="G4" s="39">
        <f t="shared" si="5"/>
        <v>1271566.2133333334</v>
      </c>
      <c r="H4" s="39">
        <f t="shared" si="6"/>
        <v>1850128.8404000001</v>
      </c>
      <c r="I4" s="40">
        <f t="shared" si="7"/>
        <v>2770727.4615667267</v>
      </c>
      <c r="J4" s="40">
        <f t="shared" si="0"/>
        <v>1385363.7307833633</v>
      </c>
      <c r="K4" s="40">
        <f t="shared" si="0"/>
        <v>2015704.2282897937</v>
      </c>
      <c r="L4" s="41">
        <f t="shared" si="8"/>
        <v>2983770.4277912555</v>
      </c>
      <c r="M4" s="41">
        <f t="shared" si="1"/>
        <v>1491885.2138956278</v>
      </c>
      <c r="N4" s="41">
        <f t="shared" si="1"/>
        <v>2170692.9862181386</v>
      </c>
      <c r="O4" s="40">
        <f t="shared" si="1"/>
        <v>3213194.4008406424</v>
      </c>
      <c r="P4" s="40">
        <f t="shared" si="2"/>
        <v>1606597.2004203212</v>
      </c>
      <c r="Q4" s="40">
        <f t="shared" si="2"/>
        <v>2337598.9266115674</v>
      </c>
      <c r="R4" s="47">
        <f t="shared" si="9"/>
        <v>8967692.2901986241</v>
      </c>
      <c r="S4" s="47">
        <f t="shared" si="3"/>
        <v>4483846.1450993121</v>
      </c>
      <c r="T4" s="47">
        <f t="shared" si="3"/>
        <v>6523996.1411194997</v>
      </c>
    </row>
    <row r="5" spans="1:20" x14ac:dyDescent="0.2">
      <c r="A5" t="s">
        <v>156</v>
      </c>
      <c r="B5" s="38">
        <v>52196244.585000001</v>
      </c>
      <c r="C5" s="38">
        <v>42165326.745000005</v>
      </c>
      <c r="D5" s="38">
        <v>36966524</v>
      </c>
      <c r="E5" s="38">
        <v>34912828.5</v>
      </c>
      <c r="F5" s="39">
        <f t="shared" si="4"/>
        <v>34797496.390000001</v>
      </c>
      <c r="G5" s="39">
        <f t="shared" si="5"/>
        <v>17398748.195</v>
      </c>
      <c r="H5" s="39">
        <f t="shared" si="6"/>
        <v>25315178.623725001</v>
      </c>
      <c r="I5" s="40">
        <f t="shared" si="7"/>
        <v>37911662.731584229</v>
      </c>
      <c r="J5" s="40">
        <f t="shared" si="0"/>
        <v>18955831.365792114</v>
      </c>
      <c r="K5" s="40">
        <f t="shared" si="0"/>
        <v>27580734.637227528</v>
      </c>
      <c r="L5" s="41">
        <f t="shared" si="8"/>
        <v>40826714.173804946</v>
      </c>
      <c r="M5" s="41">
        <f t="shared" si="1"/>
        <v>20413357.086902473</v>
      </c>
      <c r="N5" s="41">
        <f t="shared" si="1"/>
        <v>29701434.561443098</v>
      </c>
      <c r="O5" s="40">
        <f t="shared" si="1"/>
        <v>43965905.743325159</v>
      </c>
      <c r="P5" s="40">
        <f t="shared" si="2"/>
        <v>21982952.871662579</v>
      </c>
      <c r="Q5" s="40">
        <f t="shared" si="2"/>
        <v>31985196.428269055</v>
      </c>
      <c r="R5" s="47">
        <f t="shared" si="9"/>
        <v>122704282.64871433</v>
      </c>
      <c r="S5" s="47">
        <f t="shared" si="3"/>
        <v>61352141.324357167</v>
      </c>
      <c r="T5" s="47">
        <f t="shared" si="3"/>
        <v>89267365.626939684</v>
      </c>
    </row>
    <row r="6" spans="1:20" x14ac:dyDescent="0.2">
      <c r="A6" t="s">
        <v>425</v>
      </c>
      <c r="B6" s="38">
        <v>11122151.98</v>
      </c>
      <c r="C6" s="38">
        <v>9020500</v>
      </c>
      <c r="D6" s="38">
        <v>4510250.01</v>
      </c>
      <c r="E6" s="38">
        <v>3833712.52</v>
      </c>
      <c r="F6" s="39">
        <f t="shared" si="4"/>
        <v>7414767.9866666663</v>
      </c>
      <c r="G6" s="39">
        <f t="shared" si="5"/>
        <v>3707383.9933333332</v>
      </c>
      <c r="H6" s="39">
        <f t="shared" si="6"/>
        <v>5394243.7103000004</v>
      </c>
      <c r="I6" s="40">
        <f t="shared" si="7"/>
        <v>8078345.0623257468</v>
      </c>
      <c r="J6" s="40">
        <f t="shared" si="0"/>
        <v>4039172.5311628734</v>
      </c>
      <c r="K6" s="40">
        <f t="shared" si="0"/>
        <v>5876996.0328419814</v>
      </c>
      <c r="L6" s="41">
        <f t="shared" si="8"/>
        <v>8699494.0631336365</v>
      </c>
      <c r="M6" s="41">
        <f t="shared" si="1"/>
        <v>4349747.0315668182</v>
      </c>
      <c r="N6" s="41">
        <f t="shared" si="1"/>
        <v>6328881.9309297213</v>
      </c>
      <c r="O6" s="40">
        <f t="shared" si="1"/>
        <v>9368403.5988317709</v>
      </c>
      <c r="P6" s="40">
        <f t="shared" si="2"/>
        <v>4684201.7994158855</v>
      </c>
      <c r="Q6" s="40">
        <f t="shared" si="2"/>
        <v>6815513.6181501141</v>
      </c>
      <c r="R6" s="47">
        <f t="shared" si="9"/>
        <v>26146242.724291153</v>
      </c>
      <c r="S6" s="47">
        <f t="shared" si="3"/>
        <v>13073121.362145577</v>
      </c>
      <c r="T6" s="47">
        <f t="shared" si="3"/>
        <v>19021391.581921816</v>
      </c>
    </row>
    <row r="7" spans="1:20" x14ac:dyDescent="0.2">
      <c r="A7" t="s">
        <v>632</v>
      </c>
      <c r="B7" s="42">
        <v>101533464.72500001</v>
      </c>
      <c r="C7" s="42">
        <v>83320468.175000012</v>
      </c>
      <c r="D7" s="42">
        <v>59410697.740000002</v>
      </c>
      <c r="E7" s="42">
        <v>55329139.830000006</v>
      </c>
      <c r="F7" s="43">
        <f t="shared" ref="F7:S7" si="10">SUM(F2:F6)</f>
        <v>67688976.483333334</v>
      </c>
      <c r="G7" s="43">
        <f t="shared" si="10"/>
        <v>33844488.241666667</v>
      </c>
      <c r="H7" s="43">
        <f t="shared" si="10"/>
        <v>49243730.391625002</v>
      </c>
      <c r="I7" s="44">
        <f t="shared" si="10"/>
        <v>73746732.187886283</v>
      </c>
      <c r="J7" s="44">
        <f t="shared" si="10"/>
        <v>36873366.093943141</v>
      </c>
      <c r="K7" s="44">
        <f t="shared" si="10"/>
        <v>53650747.666687265</v>
      </c>
      <c r="L7" s="45">
        <f t="shared" si="10"/>
        <v>79417164.517520472</v>
      </c>
      <c r="M7" s="45">
        <f t="shared" si="10"/>
        <v>39708582.258760236</v>
      </c>
      <c r="N7" s="45">
        <f t="shared" si="10"/>
        <v>57775987.186496139</v>
      </c>
      <c r="O7" s="44">
        <f t="shared" si="10"/>
        <v>85523599.93300043</v>
      </c>
      <c r="P7" s="44">
        <f t="shared" si="10"/>
        <v>42761799.966500215</v>
      </c>
      <c r="Q7" s="44">
        <f t="shared" si="10"/>
        <v>62218418.951257817</v>
      </c>
      <c r="R7" s="48">
        <f t="shared" si="10"/>
        <v>238687496.63840717</v>
      </c>
      <c r="S7" s="48">
        <f t="shared" si="10"/>
        <v>119343748.31920359</v>
      </c>
      <c r="T7" s="48">
        <f t="shared" ref="T7" si="11">SUM(T2:T6)</f>
        <v>173645153.80444121</v>
      </c>
    </row>
    <row r="8" spans="1:20" x14ac:dyDescent="0.2">
      <c r="R8" s="49"/>
      <c r="S8" s="49"/>
      <c r="T8" s="49"/>
    </row>
    <row r="9" spans="1:20" x14ac:dyDescent="0.2">
      <c r="R9" s="49"/>
      <c r="S9" s="49"/>
      <c r="T9" s="49"/>
    </row>
    <row r="10" spans="1:20" x14ac:dyDescent="0.2">
      <c r="R10" s="49"/>
      <c r="S10" s="49"/>
      <c r="T10" s="49"/>
    </row>
    <row r="11" spans="1:20" x14ac:dyDescent="0.2">
      <c r="R11" s="49"/>
      <c r="S11" s="49"/>
      <c r="T11" s="49"/>
    </row>
    <row r="12" spans="1:20" x14ac:dyDescent="0.2">
      <c r="R12" s="49"/>
      <c r="S12" s="49"/>
      <c r="T12" s="49"/>
    </row>
    <row r="13" spans="1:20" x14ac:dyDescent="0.2">
      <c r="R13" s="49"/>
      <c r="S13" s="49"/>
      <c r="T13" s="49"/>
    </row>
    <row r="14" spans="1:20" x14ac:dyDescent="0.2">
      <c r="R14" s="49"/>
      <c r="S14" s="49"/>
      <c r="T14" s="49"/>
    </row>
    <row r="15" spans="1:20" x14ac:dyDescent="0.2">
      <c r="R15" s="49"/>
      <c r="S15" s="49"/>
      <c r="T15" s="49"/>
    </row>
    <row r="16" spans="1:20" x14ac:dyDescent="0.2">
      <c r="R16" s="49"/>
      <c r="S16" s="49"/>
      <c r="T16" s="49"/>
    </row>
    <row r="17" spans="18:20" x14ac:dyDescent="0.2">
      <c r="R17" s="49"/>
      <c r="S17" s="49"/>
      <c r="T17" s="49"/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83"/>
  <sheetViews>
    <sheetView workbookViewId="0">
      <selection sqref="A1:AA83"/>
    </sheetView>
  </sheetViews>
  <sheetFormatPr baseColWidth="10" defaultColWidth="10.6640625" defaultRowHeight="16" x14ac:dyDescent="0.2"/>
  <cols>
    <col min="1" max="1" width="29" customWidth="1"/>
    <col min="2" max="2" width="15" customWidth="1"/>
    <col min="3" max="3" width="28.5" customWidth="1"/>
    <col min="4" max="4" width="22.5" customWidth="1"/>
    <col min="5" max="5" width="16.83203125" customWidth="1"/>
    <col min="6" max="6" width="19.5" customWidth="1"/>
    <col min="7" max="7" width="23.83203125" customWidth="1"/>
    <col min="10" max="10" width="17" customWidth="1"/>
    <col min="11" max="11" width="23.6640625" customWidth="1"/>
    <col min="12" max="12" width="16.83203125" customWidth="1"/>
    <col min="13" max="13" width="19.6640625" customWidth="1"/>
    <col min="14" max="14" width="19.83203125" customWidth="1"/>
    <col min="15" max="15" width="17" customWidth="1"/>
    <col min="16" max="16" width="15" customWidth="1"/>
    <col min="17" max="17" width="14" customWidth="1"/>
    <col min="18" max="18" width="15.33203125" customWidth="1"/>
    <col min="20" max="20" width="17.5" customWidth="1"/>
    <col min="21" max="21" width="15.5" customWidth="1"/>
    <col min="22" max="22" width="17" customWidth="1"/>
    <col min="23" max="23" width="45" customWidth="1"/>
    <col min="24" max="24" width="30.6640625" customWidth="1"/>
    <col min="25" max="25" width="46.6640625" customWidth="1"/>
    <col min="26" max="27" width="25.83203125" customWidth="1"/>
  </cols>
  <sheetData>
    <row r="1" spans="1:2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388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</row>
    <row r="2" spans="1:27" x14ac:dyDescent="0.2">
      <c r="A2" t="s">
        <v>26</v>
      </c>
      <c r="B2" t="s">
        <v>27</v>
      </c>
      <c r="C2" t="s">
        <v>28</v>
      </c>
      <c r="D2" t="s">
        <v>29</v>
      </c>
      <c r="E2" t="s">
        <v>30</v>
      </c>
      <c r="G2" t="s">
        <v>31</v>
      </c>
      <c r="H2" t="s">
        <v>32</v>
      </c>
      <c r="I2" t="s">
        <v>33</v>
      </c>
      <c r="J2">
        <v>167894104.19</v>
      </c>
      <c r="K2">
        <v>136663028.59</v>
      </c>
      <c r="L2">
        <v>116163574.3</v>
      </c>
      <c r="M2">
        <v>98739038.150000006</v>
      </c>
      <c r="N2" t="s">
        <v>34</v>
      </c>
      <c r="O2" t="s">
        <v>35</v>
      </c>
      <c r="P2" t="s">
        <v>36</v>
      </c>
      <c r="Q2" t="s">
        <v>37</v>
      </c>
      <c r="R2" t="s">
        <v>31</v>
      </c>
      <c r="T2" t="s">
        <v>38</v>
      </c>
      <c r="U2" t="s">
        <v>39</v>
      </c>
      <c r="V2" t="s">
        <v>40</v>
      </c>
      <c r="W2" t="s">
        <v>41</v>
      </c>
      <c r="X2" s="31">
        <v>42331</v>
      </c>
      <c r="Y2" s="31">
        <v>42331</v>
      </c>
      <c r="Z2" s="31">
        <v>39400</v>
      </c>
      <c r="AA2" s="31">
        <v>42331</v>
      </c>
    </row>
    <row r="3" spans="1:27" x14ac:dyDescent="0.2">
      <c r="A3" t="s">
        <v>42</v>
      </c>
      <c r="B3" t="s">
        <v>43</v>
      </c>
      <c r="C3" t="s">
        <v>28</v>
      </c>
      <c r="D3" t="s">
        <v>29</v>
      </c>
      <c r="E3" t="s">
        <v>30</v>
      </c>
      <c r="G3" t="s">
        <v>31</v>
      </c>
      <c r="H3" t="s">
        <v>44</v>
      </c>
      <c r="I3" t="s">
        <v>45</v>
      </c>
      <c r="J3">
        <v>164397695</v>
      </c>
      <c r="K3">
        <v>135271870</v>
      </c>
      <c r="L3">
        <v>114981089.5</v>
      </c>
      <c r="M3">
        <v>97733926.069999993</v>
      </c>
      <c r="N3" t="s">
        <v>46</v>
      </c>
      <c r="O3" t="s">
        <v>47</v>
      </c>
      <c r="P3" t="s">
        <v>48</v>
      </c>
      <c r="Q3" t="s">
        <v>49</v>
      </c>
      <c r="R3" t="s">
        <v>31</v>
      </c>
      <c r="T3" t="s">
        <v>38</v>
      </c>
      <c r="U3" t="s">
        <v>50</v>
      </c>
      <c r="V3" t="s">
        <v>40</v>
      </c>
      <c r="W3" t="s">
        <v>41</v>
      </c>
      <c r="X3" s="31">
        <v>42093</v>
      </c>
      <c r="Y3" s="31">
        <v>42103</v>
      </c>
      <c r="Z3" s="31">
        <v>39539</v>
      </c>
      <c r="AA3" s="31">
        <v>42094</v>
      </c>
    </row>
    <row r="4" spans="1:27" x14ac:dyDescent="0.2">
      <c r="A4" t="s">
        <v>51</v>
      </c>
      <c r="B4" t="s">
        <v>52</v>
      </c>
      <c r="C4" t="s">
        <v>28</v>
      </c>
      <c r="D4" t="s">
        <v>29</v>
      </c>
      <c r="E4" t="s">
        <v>30</v>
      </c>
      <c r="G4" t="s">
        <v>53</v>
      </c>
      <c r="H4" t="s">
        <v>54</v>
      </c>
      <c r="I4" t="s">
        <v>55</v>
      </c>
      <c r="J4">
        <v>182754195.72999999</v>
      </c>
      <c r="K4">
        <v>146708136.22999999</v>
      </c>
      <c r="L4">
        <v>124701915.79000001</v>
      </c>
      <c r="M4">
        <v>105996628.42</v>
      </c>
      <c r="N4" t="s">
        <v>56</v>
      </c>
      <c r="O4" t="s">
        <v>57</v>
      </c>
      <c r="P4" t="s">
        <v>58</v>
      </c>
      <c r="Q4" t="s">
        <v>59</v>
      </c>
      <c r="R4" t="s">
        <v>53</v>
      </c>
      <c r="T4" t="s">
        <v>38</v>
      </c>
      <c r="U4" t="s">
        <v>60</v>
      </c>
      <c r="V4" t="s">
        <v>40</v>
      </c>
      <c r="W4" t="s">
        <v>41</v>
      </c>
      <c r="X4" s="31">
        <v>42276</v>
      </c>
      <c r="Y4" s="31">
        <v>42277</v>
      </c>
      <c r="Z4" s="31">
        <v>39268</v>
      </c>
      <c r="AA4" s="31">
        <v>42307</v>
      </c>
    </row>
    <row r="5" spans="1:27" x14ac:dyDescent="0.2">
      <c r="A5" t="s">
        <v>61</v>
      </c>
      <c r="B5" t="s">
        <v>62</v>
      </c>
      <c r="C5" t="s">
        <v>28</v>
      </c>
      <c r="D5" t="s">
        <v>29</v>
      </c>
      <c r="E5" t="s">
        <v>30</v>
      </c>
      <c r="G5" t="s">
        <v>63</v>
      </c>
      <c r="H5" t="s">
        <v>64</v>
      </c>
      <c r="I5" t="s">
        <v>65</v>
      </c>
      <c r="J5">
        <v>171938795.56999999</v>
      </c>
      <c r="K5">
        <v>140260034.06999999</v>
      </c>
      <c r="L5">
        <v>119221028.95999999</v>
      </c>
      <c r="M5">
        <v>101337874.61</v>
      </c>
      <c r="N5" t="s">
        <v>66</v>
      </c>
      <c r="O5" t="s">
        <v>67</v>
      </c>
      <c r="P5" t="s">
        <v>68</v>
      </c>
      <c r="Q5" t="s">
        <v>69</v>
      </c>
      <c r="R5" t="s">
        <v>63</v>
      </c>
      <c r="T5" t="s">
        <v>38</v>
      </c>
      <c r="U5" t="s">
        <v>50</v>
      </c>
      <c r="V5" t="s">
        <v>40</v>
      </c>
      <c r="W5" t="s">
        <v>41</v>
      </c>
      <c r="X5" s="31">
        <v>42276</v>
      </c>
      <c r="Y5" s="31">
        <v>42277</v>
      </c>
      <c r="Z5" s="31">
        <v>39539</v>
      </c>
      <c r="AA5" s="31">
        <v>42284</v>
      </c>
    </row>
    <row r="6" spans="1:27" x14ac:dyDescent="0.2">
      <c r="A6" t="s">
        <v>451</v>
      </c>
      <c r="B6" t="s">
        <v>452</v>
      </c>
      <c r="C6" t="s">
        <v>28</v>
      </c>
      <c r="D6" t="s">
        <v>29</v>
      </c>
      <c r="E6" t="s">
        <v>30</v>
      </c>
      <c r="G6" t="s">
        <v>53</v>
      </c>
      <c r="H6" t="s">
        <v>54</v>
      </c>
      <c r="I6" t="s">
        <v>55</v>
      </c>
      <c r="J6">
        <v>200898315.66999999</v>
      </c>
      <c r="K6">
        <v>157903707.97</v>
      </c>
      <c r="L6">
        <v>128928377.55</v>
      </c>
      <c r="M6">
        <v>109589120.91</v>
      </c>
      <c r="N6" t="s">
        <v>453</v>
      </c>
      <c r="O6" t="s">
        <v>454</v>
      </c>
      <c r="P6" t="s">
        <v>455</v>
      </c>
      <c r="Q6" t="s">
        <v>59</v>
      </c>
      <c r="R6" t="s">
        <v>53</v>
      </c>
      <c r="T6" t="s">
        <v>38</v>
      </c>
      <c r="U6" t="s">
        <v>50</v>
      </c>
      <c r="V6" t="s">
        <v>40</v>
      </c>
      <c r="W6" t="s">
        <v>41</v>
      </c>
      <c r="X6" s="31">
        <v>42338</v>
      </c>
      <c r="Y6" s="31">
        <v>42339</v>
      </c>
      <c r="Z6" s="31">
        <v>39356</v>
      </c>
      <c r="AA6" s="31">
        <v>42338</v>
      </c>
    </row>
    <row r="7" spans="1:27" x14ac:dyDescent="0.2">
      <c r="A7" t="s">
        <v>70</v>
      </c>
      <c r="B7" t="s">
        <v>71</v>
      </c>
      <c r="C7" t="s">
        <v>28</v>
      </c>
      <c r="D7" t="s">
        <v>29</v>
      </c>
      <c r="E7" t="s">
        <v>30</v>
      </c>
      <c r="G7" t="s">
        <v>63</v>
      </c>
      <c r="H7" t="s">
        <v>72</v>
      </c>
      <c r="I7" t="s">
        <v>73</v>
      </c>
      <c r="J7">
        <v>140227859.50999999</v>
      </c>
      <c r="K7">
        <v>108662138.14</v>
      </c>
      <c r="L7">
        <v>92362817.409999996</v>
      </c>
      <c r="M7">
        <v>78508394.790000007</v>
      </c>
      <c r="N7" t="s">
        <v>74</v>
      </c>
      <c r="O7" t="s">
        <v>75</v>
      </c>
      <c r="P7" t="s">
        <v>76</v>
      </c>
      <c r="Q7" t="s">
        <v>77</v>
      </c>
      <c r="R7" t="s">
        <v>63</v>
      </c>
      <c r="T7" t="s">
        <v>38</v>
      </c>
      <c r="U7" t="s">
        <v>78</v>
      </c>
      <c r="V7" t="s">
        <v>40</v>
      </c>
      <c r="W7" t="s">
        <v>41</v>
      </c>
      <c r="X7" s="31">
        <v>42353</v>
      </c>
      <c r="Y7" s="31">
        <v>42354</v>
      </c>
      <c r="Z7" s="31">
        <v>39660</v>
      </c>
      <c r="AA7" s="31">
        <v>42369</v>
      </c>
    </row>
    <row r="8" spans="1:27" x14ac:dyDescent="0.2">
      <c r="A8" t="s">
        <v>79</v>
      </c>
      <c r="B8" t="s">
        <v>80</v>
      </c>
      <c r="C8" t="s">
        <v>28</v>
      </c>
      <c r="D8" t="s">
        <v>29</v>
      </c>
      <c r="E8" t="s">
        <v>30</v>
      </c>
      <c r="G8" t="s">
        <v>81</v>
      </c>
      <c r="H8" t="s">
        <v>82</v>
      </c>
      <c r="I8" t="s">
        <v>83</v>
      </c>
      <c r="J8">
        <v>178514136.46000001</v>
      </c>
      <c r="K8">
        <v>144534461.66</v>
      </c>
      <c r="L8">
        <v>122854292.41</v>
      </c>
      <c r="M8">
        <v>104426148.54000001</v>
      </c>
      <c r="N8" t="s">
        <v>84</v>
      </c>
      <c r="O8" t="s">
        <v>85</v>
      </c>
      <c r="P8" t="s">
        <v>86</v>
      </c>
      <c r="Q8" t="s">
        <v>87</v>
      </c>
      <c r="R8" t="s">
        <v>81</v>
      </c>
      <c r="T8" t="s">
        <v>38</v>
      </c>
      <c r="U8" t="s">
        <v>50</v>
      </c>
      <c r="V8" t="s">
        <v>40</v>
      </c>
      <c r="W8" t="s">
        <v>41</v>
      </c>
      <c r="X8" s="31">
        <v>42338</v>
      </c>
      <c r="Y8" s="31">
        <v>42338</v>
      </c>
      <c r="Z8" s="31">
        <v>39680</v>
      </c>
      <c r="AA8" s="31">
        <v>42342</v>
      </c>
    </row>
    <row r="9" spans="1:27" x14ac:dyDescent="0.2">
      <c r="A9" t="s">
        <v>445</v>
      </c>
      <c r="B9" t="s">
        <v>446</v>
      </c>
      <c r="C9" t="s">
        <v>28</v>
      </c>
      <c r="D9" t="s">
        <v>29</v>
      </c>
      <c r="E9" t="s">
        <v>30</v>
      </c>
      <c r="G9" t="s">
        <v>100</v>
      </c>
      <c r="H9" t="s">
        <v>447</v>
      </c>
      <c r="I9" t="s">
        <v>326</v>
      </c>
      <c r="J9">
        <v>68725662.269999996</v>
      </c>
      <c r="K9">
        <v>56213494.799999997</v>
      </c>
      <c r="L9">
        <v>47781470.579999998</v>
      </c>
      <c r="M9">
        <v>40614249.990000002</v>
      </c>
      <c r="N9" t="s">
        <v>448</v>
      </c>
      <c r="O9" t="s">
        <v>449</v>
      </c>
      <c r="P9" t="s">
        <v>450</v>
      </c>
      <c r="Q9" t="s">
        <v>326</v>
      </c>
      <c r="R9" t="s">
        <v>100</v>
      </c>
      <c r="T9" t="s">
        <v>38</v>
      </c>
      <c r="U9" t="s">
        <v>50</v>
      </c>
      <c r="V9" t="s">
        <v>40</v>
      </c>
      <c r="W9" t="s">
        <v>41</v>
      </c>
      <c r="X9" s="31">
        <v>41946</v>
      </c>
      <c r="Y9" s="31">
        <v>41950</v>
      </c>
      <c r="Z9" s="31">
        <v>40238</v>
      </c>
      <c r="AA9" s="31">
        <v>42155</v>
      </c>
    </row>
    <row r="10" spans="1:27" x14ac:dyDescent="0.2">
      <c r="A10" t="s">
        <v>88</v>
      </c>
      <c r="B10" t="s">
        <v>89</v>
      </c>
      <c r="C10" t="s">
        <v>28</v>
      </c>
      <c r="D10" t="s">
        <v>29</v>
      </c>
      <c r="E10" t="s">
        <v>30</v>
      </c>
      <c r="G10" t="s">
        <v>90</v>
      </c>
      <c r="H10" t="s">
        <v>91</v>
      </c>
      <c r="I10" t="s">
        <v>92</v>
      </c>
      <c r="J10">
        <v>79125000</v>
      </c>
      <c r="K10">
        <v>65027400</v>
      </c>
      <c r="L10">
        <v>55273290</v>
      </c>
      <c r="M10">
        <v>46982296.5</v>
      </c>
      <c r="N10" t="s">
        <v>93</v>
      </c>
      <c r="O10" t="s">
        <v>94</v>
      </c>
      <c r="P10" t="s">
        <v>95</v>
      </c>
      <c r="Q10" t="s">
        <v>96</v>
      </c>
      <c r="R10" t="s">
        <v>90</v>
      </c>
      <c r="T10" t="s">
        <v>38</v>
      </c>
      <c r="U10" t="s">
        <v>97</v>
      </c>
      <c r="V10" t="s">
        <v>40</v>
      </c>
      <c r="W10" t="s">
        <v>41</v>
      </c>
      <c r="X10" s="31">
        <v>42044</v>
      </c>
      <c r="Y10" s="31">
        <v>42055</v>
      </c>
      <c r="Z10" s="31">
        <v>39600</v>
      </c>
      <c r="AA10" s="31">
        <v>42185</v>
      </c>
    </row>
    <row r="11" spans="1:27" x14ac:dyDescent="0.2">
      <c r="A11" t="s">
        <v>98</v>
      </c>
      <c r="B11" t="s">
        <v>99</v>
      </c>
      <c r="C11" t="s">
        <v>28</v>
      </c>
      <c r="D11" t="s">
        <v>29</v>
      </c>
      <c r="E11" t="s">
        <v>30</v>
      </c>
      <c r="G11" t="s">
        <v>100</v>
      </c>
      <c r="H11" t="s">
        <v>101</v>
      </c>
      <c r="I11" t="s">
        <v>102</v>
      </c>
      <c r="J11">
        <v>129218344.88</v>
      </c>
      <c r="K11">
        <v>104324708.52</v>
      </c>
      <c r="L11">
        <v>88676002.239999995</v>
      </c>
      <c r="M11">
        <v>75374601.900000006</v>
      </c>
      <c r="N11" t="s">
        <v>103</v>
      </c>
      <c r="O11" t="s">
        <v>104</v>
      </c>
      <c r="P11" t="s">
        <v>105</v>
      </c>
      <c r="Q11" t="s">
        <v>106</v>
      </c>
      <c r="R11" t="s">
        <v>100</v>
      </c>
      <c r="T11" t="s">
        <v>38</v>
      </c>
      <c r="U11" t="s">
        <v>78</v>
      </c>
      <c r="V11" t="s">
        <v>40</v>
      </c>
      <c r="W11" t="s">
        <v>41</v>
      </c>
      <c r="X11" s="31">
        <v>42243</v>
      </c>
      <c r="Y11" s="31">
        <v>42247</v>
      </c>
      <c r="Z11" s="31">
        <v>39692</v>
      </c>
      <c r="AA11" s="31">
        <v>42277</v>
      </c>
    </row>
    <row r="12" spans="1:27" x14ac:dyDescent="0.2">
      <c r="A12" t="s">
        <v>107</v>
      </c>
      <c r="B12" t="s">
        <v>108</v>
      </c>
      <c r="C12" t="s">
        <v>28</v>
      </c>
      <c r="D12" t="s">
        <v>29</v>
      </c>
      <c r="E12" t="s">
        <v>30</v>
      </c>
      <c r="G12" t="s">
        <v>63</v>
      </c>
      <c r="H12" t="s">
        <v>64</v>
      </c>
      <c r="I12" t="s">
        <v>65</v>
      </c>
      <c r="J12">
        <v>141280274.18000001</v>
      </c>
      <c r="K12">
        <v>113444966.29000001</v>
      </c>
      <c r="L12">
        <v>96428221.340000004</v>
      </c>
      <c r="M12">
        <v>81963988.140000001</v>
      </c>
      <c r="N12" t="s">
        <v>109</v>
      </c>
      <c r="O12" t="s">
        <v>110</v>
      </c>
      <c r="P12" t="s">
        <v>111</v>
      </c>
      <c r="Q12" t="s">
        <v>69</v>
      </c>
      <c r="R12" t="s">
        <v>63</v>
      </c>
      <c r="T12" t="s">
        <v>38</v>
      </c>
      <c r="U12" t="s">
        <v>50</v>
      </c>
      <c r="V12" t="s">
        <v>40</v>
      </c>
      <c r="W12" t="s">
        <v>41</v>
      </c>
      <c r="X12" s="31">
        <v>42353</v>
      </c>
      <c r="Y12" s="31">
        <v>42354</v>
      </c>
      <c r="Z12" s="31">
        <v>39722</v>
      </c>
      <c r="AA12" s="31">
        <v>42353</v>
      </c>
    </row>
    <row r="13" spans="1:27" x14ac:dyDescent="0.2">
      <c r="A13" t="s">
        <v>112</v>
      </c>
      <c r="B13" t="s">
        <v>113</v>
      </c>
      <c r="C13" t="s">
        <v>28</v>
      </c>
      <c r="D13" t="s">
        <v>29</v>
      </c>
      <c r="E13" t="s">
        <v>30</v>
      </c>
      <c r="G13" t="s">
        <v>114</v>
      </c>
      <c r="H13" t="s">
        <v>115</v>
      </c>
      <c r="I13" t="s">
        <v>116</v>
      </c>
      <c r="J13">
        <v>119200000</v>
      </c>
      <c r="K13">
        <v>98600000</v>
      </c>
      <c r="L13">
        <v>83810000</v>
      </c>
      <c r="M13">
        <v>71238500</v>
      </c>
      <c r="N13" t="s">
        <v>117</v>
      </c>
      <c r="O13" t="s">
        <v>118</v>
      </c>
      <c r="P13" t="s">
        <v>119</v>
      </c>
      <c r="Q13" t="s">
        <v>120</v>
      </c>
      <c r="R13" t="s">
        <v>114</v>
      </c>
      <c r="T13" t="s">
        <v>38</v>
      </c>
      <c r="U13" t="s">
        <v>50</v>
      </c>
      <c r="V13" t="s">
        <v>40</v>
      </c>
      <c r="W13" t="s">
        <v>41</v>
      </c>
      <c r="X13" s="31">
        <v>42489</v>
      </c>
      <c r="Y13" s="31">
        <v>42499</v>
      </c>
      <c r="Z13" s="31">
        <v>39904</v>
      </c>
      <c r="AA13" s="31">
        <v>42325</v>
      </c>
    </row>
    <row r="14" spans="1:27" x14ac:dyDescent="0.2">
      <c r="A14" t="s">
        <v>423</v>
      </c>
      <c r="B14" t="s">
        <v>424</v>
      </c>
      <c r="C14" t="s">
        <v>123</v>
      </c>
      <c r="D14" t="s">
        <v>124</v>
      </c>
      <c r="E14" t="s">
        <v>125</v>
      </c>
      <c r="G14" t="s">
        <v>425</v>
      </c>
      <c r="H14" t="s">
        <v>426</v>
      </c>
      <c r="I14" t="s">
        <v>427</v>
      </c>
      <c r="J14">
        <v>119665088.91</v>
      </c>
      <c r="K14">
        <v>100431233.89</v>
      </c>
      <c r="L14">
        <v>86464433.890000001</v>
      </c>
      <c r="M14">
        <v>81657011.359999999</v>
      </c>
      <c r="N14" t="s">
        <v>428</v>
      </c>
      <c r="O14" t="s">
        <v>429</v>
      </c>
      <c r="P14" t="s">
        <v>430</v>
      </c>
      <c r="Q14" t="s">
        <v>431</v>
      </c>
      <c r="R14" t="s">
        <v>425</v>
      </c>
      <c r="T14" t="s">
        <v>389</v>
      </c>
      <c r="U14" t="s">
        <v>134</v>
      </c>
      <c r="V14" t="s">
        <v>135</v>
      </c>
      <c r="W14" t="s">
        <v>41</v>
      </c>
      <c r="X14" s="31">
        <v>42366</v>
      </c>
      <c r="Y14" s="31">
        <v>42367</v>
      </c>
      <c r="Z14" s="31">
        <v>41319</v>
      </c>
      <c r="AA14" s="31">
        <v>42369</v>
      </c>
    </row>
    <row r="15" spans="1:27" x14ac:dyDescent="0.2">
      <c r="A15" t="s">
        <v>121</v>
      </c>
      <c r="B15" t="s">
        <v>122</v>
      </c>
      <c r="C15" t="s">
        <v>123</v>
      </c>
      <c r="D15" t="s">
        <v>124</v>
      </c>
      <c r="E15" t="s">
        <v>125</v>
      </c>
      <c r="G15" t="s">
        <v>126</v>
      </c>
      <c r="H15" t="s">
        <v>127</v>
      </c>
      <c r="I15" t="s">
        <v>128</v>
      </c>
      <c r="J15">
        <v>66714370.840000004</v>
      </c>
      <c r="K15">
        <v>64489850.079999998</v>
      </c>
      <c r="L15">
        <v>55588012</v>
      </c>
      <c r="M15">
        <v>52499790</v>
      </c>
      <c r="N15" t="s">
        <v>129</v>
      </c>
      <c r="O15" t="s">
        <v>130</v>
      </c>
      <c r="P15" t="s">
        <v>131</v>
      </c>
      <c r="Q15" t="s">
        <v>132</v>
      </c>
      <c r="R15" t="s">
        <v>126</v>
      </c>
      <c r="T15" t="s">
        <v>133</v>
      </c>
      <c r="U15" t="s">
        <v>134</v>
      </c>
      <c r="V15" t="s">
        <v>135</v>
      </c>
      <c r="W15" t="s">
        <v>41</v>
      </c>
      <c r="X15" s="31">
        <v>40528</v>
      </c>
      <c r="Y15" s="31">
        <v>40529</v>
      </c>
      <c r="Z15" s="31">
        <v>39084</v>
      </c>
      <c r="AA15" s="31">
        <v>40543</v>
      </c>
    </row>
    <row r="16" spans="1:27" x14ac:dyDescent="0.2">
      <c r="A16" t="s">
        <v>136</v>
      </c>
      <c r="B16" t="s">
        <v>137</v>
      </c>
      <c r="C16" t="s">
        <v>123</v>
      </c>
      <c r="D16" t="s">
        <v>124</v>
      </c>
      <c r="E16" t="s">
        <v>125</v>
      </c>
      <c r="G16" t="s">
        <v>138</v>
      </c>
      <c r="H16" t="s">
        <v>139</v>
      </c>
      <c r="I16" t="s">
        <v>140</v>
      </c>
      <c r="J16">
        <v>13829183.859999999</v>
      </c>
      <c r="K16">
        <v>13829183.859999999</v>
      </c>
      <c r="L16">
        <v>12446265</v>
      </c>
      <c r="M16">
        <v>11754806</v>
      </c>
      <c r="N16" t="s">
        <v>141</v>
      </c>
      <c r="O16" t="s">
        <v>142</v>
      </c>
      <c r="P16" t="s">
        <v>143</v>
      </c>
      <c r="Q16" t="s">
        <v>144</v>
      </c>
      <c r="R16" t="s">
        <v>138</v>
      </c>
      <c r="T16" t="s">
        <v>133</v>
      </c>
      <c r="U16" t="s">
        <v>145</v>
      </c>
      <c r="V16" t="s">
        <v>135</v>
      </c>
      <c r="W16" t="s">
        <v>41</v>
      </c>
      <c r="X16" s="31">
        <v>41114</v>
      </c>
      <c r="Y16" s="31">
        <v>41115</v>
      </c>
      <c r="Z16" s="31">
        <v>39654</v>
      </c>
      <c r="AA16" s="31">
        <v>41274</v>
      </c>
    </row>
    <row r="17" spans="1:27" x14ac:dyDescent="0.2">
      <c r="A17" t="s">
        <v>146</v>
      </c>
      <c r="B17" t="s">
        <v>147</v>
      </c>
      <c r="C17" t="s">
        <v>123</v>
      </c>
      <c r="D17" t="s">
        <v>124</v>
      </c>
      <c r="E17" t="s">
        <v>125</v>
      </c>
      <c r="G17" t="s">
        <v>138</v>
      </c>
      <c r="H17" t="s">
        <v>148</v>
      </c>
      <c r="I17" t="s">
        <v>149</v>
      </c>
      <c r="J17">
        <v>77242781.420000002</v>
      </c>
      <c r="K17">
        <v>76799591.700000003</v>
      </c>
      <c r="L17">
        <v>69074325</v>
      </c>
      <c r="M17">
        <v>65266902</v>
      </c>
      <c r="N17" t="s">
        <v>150</v>
      </c>
      <c r="O17" t="s">
        <v>151</v>
      </c>
      <c r="P17" t="s">
        <v>152</v>
      </c>
      <c r="Q17" t="s">
        <v>153</v>
      </c>
      <c r="R17" t="s">
        <v>138</v>
      </c>
      <c r="T17" t="s">
        <v>133</v>
      </c>
      <c r="U17" t="s">
        <v>134</v>
      </c>
      <c r="V17" t="s">
        <v>135</v>
      </c>
      <c r="W17" t="s">
        <v>41</v>
      </c>
      <c r="X17" s="31">
        <v>41711</v>
      </c>
      <c r="Y17" s="31">
        <v>41715</v>
      </c>
      <c r="Z17" s="31">
        <v>39189</v>
      </c>
      <c r="AA17" s="31">
        <v>41820</v>
      </c>
    </row>
    <row r="18" spans="1:27" x14ac:dyDescent="0.2">
      <c r="A18" t="s">
        <v>154</v>
      </c>
      <c r="B18" t="s">
        <v>155</v>
      </c>
      <c r="C18" t="s">
        <v>123</v>
      </c>
      <c r="D18" t="s">
        <v>124</v>
      </c>
      <c r="E18" t="s">
        <v>125</v>
      </c>
      <c r="G18" t="s">
        <v>138</v>
      </c>
      <c r="H18" t="s">
        <v>148</v>
      </c>
      <c r="I18" t="s">
        <v>149</v>
      </c>
      <c r="J18">
        <v>37335255.450000003</v>
      </c>
      <c r="K18">
        <v>37335255.450000003</v>
      </c>
      <c r="L18">
        <v>32908900.629999999</v>
      </c>
      <c r="M18">
        <v>31080628.370000001</v>
      </c>
      <c r="N18" t="s">
        <v>150</v>
      </c>
      <c r="O18" t="s">
        <v>151</v>
      </c>
      <c r="P18" t="s">
        <v>152</v>
      </c>
      <c r="Q18" t="s">
        <v>153</v>
      </c>
      <c r="R18" t="s">
        <v>138</v>
      </c>
      <c r="T18" t="s">
        <v>133</v>
      </c>
      <c r="U18" t="s">
        <v>134</v>
      </c>
      <c r="V18" t="s">
        <v>135</v>
      </c>
      <c r="W18" t="s">
        <v>41</v>
      </c>
      <c r="X18" s="31">
        <v>42311</v>
      </c>
      <c r="Y18" s="31">
        <v>42312</v>
      </c>
      <c r="Z18" s="31">
        <v>41458</v>
      </c>
      <c r="AA18" s="31">
        <v>42354</v>
      </c>
    </row>
    <row r="19" spans="1:27" x14ac:dyDescent="0.2">
      <c r="A19" t="s">
        <v>160</v>
      </c>
      <c r="B19" t="s">
        <v>161</v>
      </c>
      <c r="C19" t="s">
        <v>123</v>
      </c>
      <c r="D19" t="s">
        <v>124</v>
      </c>
      <c r="E19" t="s">
        <v>125</v>
      </c>
      <c r="G19" t="s">
        <v>156</v>
      </c>
      <c r="H19" t="s">
        <v>162</v>
      </c>
      <c r="I19" t="s">
        <v>163</v>
      </c>
      <c r="J19">
        <v>92520476.650000006</v>
      </c>
      <c r="K19">
        <v>75792120.900000006</v>
      </c>
      <c r="L19">
        <v>65866384.75</v>
      </c>
      <c r="M19">
        <v>62207141.149999999</v>
      </c>
      <c r="N19" t="s">
        <v>164</v>
      </c>
      <c r="O19" t="s">
        <v>165</v>
      </c>
      <c r="P19" t="s">
        <v>166</v>
      </c>
      <c r="Q19" t="s">
        <v>167</v>
      </c>
      <c r="R19" t="s">
        <v>156</v>
      </c>
      <c r="T19" t="s">
        <v>133</v>
      </c>
      <c r="U19" t="s">
        <v>60</v>
      </c>
      <c r="V19" t="s">
        <v>135</v>
      </c>
      <c r="W19" t="s">
        <v>41</v>
      </c>
      <c r="X19" s="31">
        <v>42312</v>
      </c>
      <c r="Y19" s="31">
        <v>42312</v>
      </c>
      <c r="Z19" s="31">
        <v>39630</v>
      </c>
      <c r="AA19" s="31">
        <v>42338</v>
      </c>
    </row>
    <row r="20" spans="1:27" x14ac:dyDescent="0.2">
      <c r="A20" t="s">
        <v>168</v>
      </c>
      <c r="B20" t="s">
        <v>169</v>
      </c>
      <c r="C20" t="s">
        <v>123</v>
      </c>
      <c r="D20" t="s">
        <v>124</v>
      </c>
      <c r="E20" t="s">
        <v>125</v>
      </c>
      <c r="G20" t="s">
        <v>170</v>
      </c>
      <c r="H20" t="s">
        <v>171</v>
      </c>
      <c r="I20" t="s">
        <v>172</v>
      </c>
      <c r="J20">
        <v>168792258.12</v>
      </c>
      <c r="K20">
        <v>143397518.25</v>
      </c>
      <c r="L20">
        <v>125995398.15000001</v>
      </c>
      <c r="M20">
        <v>118947431.89</v>
      </c>
      <c r="N20" t="s">
        <v>173</v>
      </c>
      <c r="O20" t="s">
        <v>174</v>
      </c>
      <c r="P20" t="s">
        <v>175</v>
      </c>
      <c r="Q20" t="s">
        <v>176</v>
      </c>
      <c r="R20" t="s">
        <v>170</v>
      </c>
      <c r="T20" t="s">
        <v>133</v>
      </c>
      <c r="U20" t="s">
        <v>134</v>
      </c>
      <c r="V20" t="s">
        <v>135</v>
      </c>
      <c r="W20" t="s">
        <v>41</v>
      </c>
      <c r="X20" s="31">
        <v>42369</v>
      </c>
      <c r="Y20" s="31">
        <v>42409</v>
      </c>
      <c r="Z20" s="31">
        <v>39757</v>
      </c>
      <c r="AA20" s="31">
        <v>42369</v>
      </c>
    </row>
    <row r="21" spans="1:27" x14ac:dyDescent="0.2">
      <c r="A21" t="s">
        <v>390</v>
      </c>
      <c r="B21" t="s">
        <v>391</v>
      </c>
      <c r="C21" t="s">
        <v>123</v>
      </c>
      <c r="D21" t="s">
        <v>124</v>
      </c>
      <c r="E21" t="s">
        <v>125</v>
      </c>
      <c r="G21" t="s">
        <v>156</v>
      </c>
      <c r="H21" t="s">
        <v>162</v>
      </c>
      <c r="I21" t="s">
        <v>163</v>
      </c>
      <c r="J21">
        <v>13921440.895</v>
      </c>
      <c r="K21">
        <v>11406766.465</v>
      </c>
      <c r="L21">
        <v>9637805.1199999992</v>
      </c>
      <c r="M21">
        <v>9102371.5050000008</v>
      </c>
      <c r="N21" t="s">
        <v>164</v>
      </c>
      <c r="O21" t="s">
        <v>165</v>
      </c>
      <c r="P21" t="s">
        <v>166</v>
      </c>
      <c r="Q21" t="s">
        <v>167</v>
      </c>
      <c r="R21" t="s">
        <v>156</v>
      </c>
      <c r="T21" t="s">
        <v>389</v>
      </c>
      <c r="U21" t="s">
        <v>60</v>
      </c>
      <c r="V21" t="s">
        <v>135</v>
      </c>
      <c r="W21" t="s">
        <v>41</v>
      </c>
      <c r="X21" s="31">
        <v>42335</v>
      </c>
      <c r="Y21" s="31">
        <v>42338</v>
      </c>
      <c r="Z21" s="31">
        <v>41640</v>
      </c>
      <c r="AA21" s="31">
        <v>42369</v>
      </c>
    </row>
    <row r="22" spans="1:27" x14ac:dyDescent="0.2">
      <c r="A22" t="s">
        <v>392</v>
      </c>
      <c r="B22" t="s">
        <v>393</v>
      </c>
      <c r="C22" t="s">
        <v>123</v>
      </c>
      <c r="D22" t="s">
        <v>124</v>
      </c>
      <c r="E22" t="s">
        <v>125</v>
      </c>
      <c r="G22" t="s">
        <v>156</v>
      </c>
      <c r="H22" t="s">
        <v>394</v>
      </c>
      <c r="I22" t="s">
        <v>395</v>
      </c>
      <c r="J22">
        <v>33083980.59</v>
      </c>
      <c r="K22">
        <v>26837406.760000002</v>
      </c>
      <c r="L22">
        <v>21723948.440000001</v>
      </c>
      <c r="M22">
        <v>20697776.719999999</v>
      </c>
      <c r="N22" t="s">
        <v>396</v>
      </c>
      <c r="O22" t="s">
        <v>397</v>
      </c>
      <c r="P22" t="s">
        <v>398</v>
      </c>
      <c r="Q22" t="s">
        <v>399</v>
      </c>
      <c r="R22" t="s">
        <v>156</v>
      </c>
      <c r="T22" t="s">
        <v>389</v>
      </c>
      <c r="U22" t="s">
        <v>134</v>
      </c>
      <c r="V22" t="s">
        <v>135</v>
      </c>
      <c r="W22" t="s">
        <v>41</v>
      </c>
      <c r="X22" s="31">
        <v>42388</v>
      </c>
      <c r="Y22" s="31">
        <v>42390</v>
      </c>
      <c r="Z22" s="31">
        <v>39356</v>
      </c>
      <c r="AA22" s="31">
        <v>42307</v>
      </c>
    </row>
    <row r="23" spans="1:27" x14ac:dyDescent="0.2">
      <c r="A23" t="s">
        <v>400</v>
      </c>
      <c r="B23" t="s">
        <v>401</v>
      </c>
      <c r="C23" t="s">
        <v>123</v>
      </c>
      <c r="D23" t="s">
        <v>124</v>
      </c>
      <c r="E23" t="s">
        <v>125</v>
      </c>
      <c r="G23" t="s">
        <v>156</v>
      </c>
      <c r="H23" t="s">
        <v>162</v>
      </c>
      <c r="I23" t="s">
        <v>163</v>
      </c>
      <c r="J23">
        <v>39000000</v>
      </c>
      <c r="K23">
        <v>37292043.82</v>
      </c>
      <c r="L23">
        <v>26603519</v>
      </c>
      <c r="M23">
        <v>25125546</v>
      </c>
      <c r="N23" t="s">
        <v>402</v>
      </c>
      <c r="O23" t="s">
        <v>403</v>
      </c>
      <c r="P23" t="s">
        <v>166</v>
      </c>
      <c r="Q23" t="s">
        <v>167</v>
      </c>
      <c r="R23" t="s">
        <v>156</v>
      </c>
      <c r="T23" t="s">
        <v>389</v>
      </c>
      <c r="U23" t="s">
        <v>404</v>
      </c>
      <c r="V23" t="s">
        <v>135</v>
      </c>
      <c r="W23" t="s">
        <v>41</v>
      </c>
      <c r="X23" s="31">
        <v>42340</v>
      </c>
      <c r="Y23" s="31">
        <v>42342</v>
      </c>
      <c r="Z23" s="31">
        <v>40179</v>
      </c>
      <c r="AA23" s="31">
        <v>42369</v>
      </c>
    </row>
    <row r="24" spans="1:27" x14ac:dyDescent="0.2">
      <c r="A24" t="s">
        <v>409</v>
      </c>
      <c r="B24" t="s">
        <v>410</v>
      </c>
      <c r="C24" t="s">
        <v>123</v>
      </c>
      <c r="D24" t="s">
        <v>124</v>
      </c>
      <c r="E24" t="s">
        <v>125</v>
      </c>
      <c r="G24" t="s">
        <v>170</v>
      </c>
      <c r="H24" t="s">
        <v>411</v>
      </c>
      <c r="I24" t="s">
        <v>412</v>
      </c>
      <c r="J24">
        <v>66044360.439999998</v>
      </c>
      <c r="K24">
        <v>53595113.409999996</v>
      </c>
      <c r="L24">
        <v>48235601</v>
      </c>
      <c r="M24">
        <v>41000260.850000001</v>
      </c>
      <c r="N24" t="s">
        <v>413</v>
      </c>
      <c r="O24" t="s">
        <v>414</v>
      </c>
      <c r="P24" t="s">
        <v>415</v>
      </c>
      <c r="Q24" t="s">
        <v>412</v>
      </c>
      <c r="R24" t="s">
        <v>170</v>
      </c>
      <c r="T24" t="s">
        <v>389</v>
      </c>
      <c r="U24" t="s">
        <v>256</v>
      </c>
      <c r="V24" t="s">
        <v>135</v>
      </c>
      <c r="W24" t="s">
        <v>41</v>
      </c>
      <c r="X24" s="31">
        <v>41639</v>
      </c>
      <c r="Y24" s="31">
        <v>41639</v>
      </c>
      <c r="Z24" s="31">
        <v>39722</v>
      </c>
      <c r="AA24" s="31">
        <v>41639</v>
      </c>
    </row>
    <row r="25" spans="1:27" x14ac:dyDescent="0.2">
      <c r="A25" t="s">
        <v>416</v>
      </c>
      <c r="B25" t="s">
        <v>417</v>
      </c>
      <c r="C25" t="s">
        <v>123</v>
      </c>
      <c r="D25" t="s">
        <v>124</v>
      </c>
      <c r="E25" t="s">
        <v>125</v>
      </c>
      <c r="G25" t="s">
        <v>170</v>
      </c>
      <c r="H25" t="s">
        <v>418</v>
      </c>
      <c r="I25" t="s">
        <v>419</v>
      </c>
      <c r="J25">
        <v>6890679.21</v>
      </c>
      <c r="K25">
        <v>5866541.4000000004</v>
      </c>
      <c r="L25">
        <v>5042819</v>
      </c>
      <c r="M25">
        <v>4762663</v>
      </c>
      <c r="N25" t="s">
        <v>420</v>
      </c>
      <c r="O25" t="s">
        <v>421</v>
      </c>
      <c r="P25" t="s">
        <v>422</v>
      </c>
      <c r="Q25" t="s">
        <v>419</v>
      </c>
      <c r="R25" t="s">
        <v>170</v>
      </c>
      <c r="T25" t="s">
        <v>389</v>
      </c>
      <c r="U25" t="s">
        <v>134</v>
      </c>
      <c r="V25" t="s">
        <v>135</v>
      </c>
      <c r="W25" t="s">
        <v>41</v>
      </c>
      <c r="X25" s="31">
        <v>42954</v>
      </c>
      <c r="Y25" s="31">
        <v>42964</v>
      </c>
      <c r="Z25" s="31">
        <v>39083</v>
      </c>
      <c r="AA25" s="31">
        <v>41274</v>
      </c>
    </row>
    <row r="26" spans="1:27" x14ac:dyDescent="0.2">
      <c r="A26" t="s">
        <v>432</v>
      </c>
      <c r="B26" t="s">
        <v>433</v>
      </c>
      <c r="C26" t="s">
        <v>123</v>
      </c>
      <c r="D26" t="s">
        <v>124</v>
      </c>
      <c r="E26" t="s">
        <v>125</v>
      </c>
      <c r="G26" t="s">
        <v>425</v>
      </c>
      <c r="H26" t="s">
        <v>426</v>
      </c>
      <c r="I26" t="s">
        <v>427</v>
      </c>
      <c r="J26">
        <v>85702344.700000003</v>
      </c>
      <c r="K26">
        <v>71095144.230000004</v>
      </c>
      <c r="L26">
        <v>58145290.490000002</v>
      </c>
      <c r="M26">
        <v>54914996.57</v>
      </c>
      <c r="N26" t="s">
        <v>428</v>
      </c>
      <c r="O26" t="s">
        <v>429</v>
      </c>
      <c r="P26" t="s">
        <v>430</v>
      </c>
      <c r="Q26" t="s">
        <v>431</v>
      </c>
      <c r="R26" t="s">
        <v>425</v>
      </c>
      <c r="T26" t="s">
        <v>389</v>
      </c>
      <c r="U26" t="s">
        <v>134</v>
      </c>
      <c r="V26" t="s">
        <v>135</v>
      </c>
      <c r="W26" t="s">
        <v>41</v>
      </c>
      <c r="X26" s="31">
        <v>40900</v>
      </c>
      <c r="Y26" s="31">
        <v>40918</v>
      </c>
      <c r="Z26" s="31">
        <v>39318</v>
      </c>
      <c r="AA26" s="31">
        <v>41090</v>
      </c>
    </row>
    <row r="27" spans="1:27" x14ac:dyDescent="0.2">
      <c r="A27" t="s">
        <v>434</v>
      </c>
      <c r="B27" t="s">
        <v>435</v>
      </c>
      <c r="C27" t="s">
        <v>123</v>
      </c>
      <c r="D27" t="s">
        <v>124</v>
      </c>
      <c r="E27" t="s">
        <v>125</v>
      </c>
      <c r="G27" t="s">
        <v>126</v>
      </c>
      <c r="H27" t="s">
        <v>436</v>
      </c>
      <c r="I27" t="s">
        <v>437</v>
      </c>
      <c r="J27">
        <v>69533381.840000004</v>
      </c>
      <c r="K27">
        <v>66565493.310000002</v>
      </c>
      <c r="L27">
        <v>56512106</v>
      </c>
      <c r="M27">
        <v>53372544.609999999</v>
      </c>
      <c r="N27" t="s">
        <v>438</v>
      </c>
      <c r="O27" t="s">
        <v>439</v>
      </c>
      <c r="P27" t="s">
        <v>440</v>
      </c>
      <c r="Q27" t="s">
        <v>441</v>
      </c>
      <c r="R27" t="s">
        <v>126</v>
      </c>
      <c r="T27" t="s">
        <v>389</v>
      </c>
      <c r="U27" t="s">
        <v>134</v>
      </c>
      <c r="V27" t="s">
        <v>135</v>
      </c>
      <c r="W27" t="s">
        <v>41</v>
      </c>
      <c r="X27" s="31">
        <v>41738</v>
      </c>
      <c r="Y27" s="31">
        <v>41745</v>
      </c>
      <c r="Z27" s="31">
        <v>40044</v>
      </c>
      <c r="AA27" s="31">
        <v>41820</v>
      </c>
    </row>
    <row r="28" spans="1:27" x14ac:dyDescent="0.2">
      <c r="A28" t="s">
        <v>442</v>
      </c>
      <c r="B28" t="s">
        <v>443</v>
      </c>
      <c r="C28" t="s">
        <v>123</v>
      </c>
      <c r="D28" t="s">
        <v>124</v>
      </c>
      <c r="E28" t="s">
        <v>125</v>
      </c>
      <c r="G28" t="s">
        <v>126</v>
      </c>
      <c r="H28" t="s">
        <v>356</v>
      </c>
      <c r="I28" t="s">
        <v>357</v>
      </c>
      <c r="J28">
        <v>9894114.5999999996</v>
      </c>
      <c r="K28">
        <v>9894114.5999999996</v>
      </c>
      <c r="L28">
        <v>5495092.3099999996</v>
      </c>
      <c r="M28">
        <v>5189809.4000000004</v>
      </c>
      <c r="N28" t="s">
        <v>358</v>
      </c>
      <c r="O28" t="s">
        <v>444</v>
      </c>
      <c r="P28" t="s">
        <v>360</v>
      </c>
      <c r="Q28" t="s">
        <v>361</v>
      </c>
      <c r="R28" t="s">
        <v>126</v>
      </c>
      <c r="T28" t="s">
        <v>389</v>
      </c>
      <c r="U28" t="s">
        <v>134</v>
      </c>
      <c r="V28" t="s">
        <v>135</v>
      </c>
      <c r="W28" t="s">
        <v>41</v>
      </c>
      <c r="X28" s="31">
        <v>40365</v>
      </c>
      <c r="Y28" s="31">
        <v>40366</v>
      </c>
      <c r="Z28" s="31">
        <v>39283</v>
      </c>
      <c r="AA28" s="31">
        <v>40312</v>
      </c>
    </row>
    <row r="29" spans="1:27" x14ac:dyDescent="0.2">
      <c r="A29" t="s">
        <v>177</v>
      </c>
      <c r="B29" t="s">
        <v>178</v>
      </c>
      <c r="C29" t="s">
        <v>179</v>
      </c>
      <c r="D29" t="s">
        <v>180</v>
      </c>
      <c r="E29" t="s">
        <v>181</v>
      </c>
      <c r="G29" t="s">
        <v>53</v>
      </c>
      <c r="H29" t="s">
        <v>182</v>
      </c>
      <c r="I29" t="s">
        <v>183</v>
      </c>
      <c r="J29">
        <v>42608895.670000002</v>
      </c>
      <c r="K29">
        <v>26496344.050000001</v>
      </c>
      <c r="L29">
        <v>10595887.99</v>
      </c>
      <c r="M29">
        <v>9006504.7899999991</v>
      </c>
      <c r="N29" t="s">
        <v>184</v>
      </c>
      <c r="O29" t="s">
        <v>185</v>
      </c>
      <c r="P29" t="s">
        <v>186</v>
      </c>
      <c r="Q29" t="s">
        <v>187</v>
      </c>
      <c r="R29" t="s">
        <v>53</v>
      </c>
      <c r="T29" t="s">
        <v>38</v>
      </c>
      <c r="U29" t="s">
        <v>60</v>
      </c>
      <c r="V29" t="s">
        <v>135</v>
      </c>
      <c r="W29" t="s">
        <v>41</v>
      </c>
      <c r="X29" s="31">
        <v>41568</v>
      </c>
      <c r="Y29" s="31">
        <v>41570</v>
      </c>
      <c r="Z29" s="31">
        <v>39574</v>
      </c>
      <c r="AA29" s="31">
        <v>41486</v>
      </c>
    </row>
    <row r="30" spans="1:27" x14ac:dyDescent="0.2">
      <c r="A30" t="s">
        <v>196</v>
      </c>
      <c r="B30" t="s">
        <v>197</v>
      </c>
      <c r="C30" t="s">
        <v>198</v>
      </c>
      <c r="D30" t="s">
        <v>199</v>
      </c>
      <c r="E30" t="s">
        <v>200</v>
      </c>
      <c r="G30" t="s">
        <v>201</v>
      </c>
      <c r="H30" t="s">
        <v>202</v>
      </c>
      <c r="I30" t="s">
        <v>203</v>
      </c>
      <c r="J30">
        <v>70928787.370000005</v>
      </c>
      <c r="K30">
        <v>70429049.969999999</v>
      </c>
      <c r="L30">
        <v>59864692.420000002</v>
      </c>
      <c r="M30">
        <v>59864692.420000002</v>
      </c>
      <c r="N30" t="s">
        <v>204</v>
      </c>
      <c r="O30" t="s">
        <v>205</v>
      </c>
      <c r="P30" t="s">
        <v>206</v>
      </c>
      <c r="Q30" t="s">
        <v>207</v>
      </c>
      <c r="R30" t="s">
        <v>201</v>
      </c>
      <c r="T30" t="s">
        <v>133</v>
      </c>
      <c r="U30" t="s">
        <v>208</v>
      </c>
      <c r="V30" t="s">
        <v>209</v>
      </c>
      <c r="W30" t="s">
        <v>41</v>
      </c>
      <c r="X30" s="31">
        <v>42479</v>
      </c>
      <c r="Y30" s="31">
        <v>42479</v>
      </c>
      <c r="Z30" s="31">
        <v>39792</v>
      </c>
      <c r="AA30" s="31">
        <v>42062</v>
      </c>
    </row>
    <row r="31" spans="1:27" x14ac:dyDescent="0.2">
      <c r="A31" t="s">
        <v>210</v>
      </c>
      <c r="B31" t="s">
        <v>211</v>
      </c>
      <c r="C31" t="s">
        <v>198</v>
      </c>
      <c r="D31" t="s">
        <v>199</v>
      </c>
      <c r="E31" t="s">
        <v>200</v>
      </c>
      <c r="G31" t="s">
        <v>201</v>
      </c>
      <c r="H31" t="s">
        <v>212</v>
      </c>
      <c r="I31" t="s">
        <v>213</v>
      </c>
      <c r="J31">
        <v>1972995.03</v>
      </c>
      <c r="K31">
        <v>1604061</v>
      </c>
      <c r="L31">
        <v>802030.5</v>
      </c>
      <c r="M31">
        <v>681725.92</v>
      </c>
      <c r="N31" t="s">
        <v>214</v>
      </c>
      <c r="O31" t="s">
        <v>215</v>
      </c>
      <c r="P31" t="s">
        <v>216</v>
      </c>
      <c r="Q31" t="s">
        <v>217</v>
      </c>
      <c r="R31" t="s">
        <v>201</v>
      </c>
      <c r="T31" t="s">
        <v>133</v>
      </c>
      <c r="U31" t="s">
        <v>50</v>
      </c>
      <c r="V31" t="s">
        <v>135</v>
      </c>
      <c r="W31" t="s">
        <v>41</v>
      </c>
      <c r="X31" s="31">
        <v>42208</v>
      </c>
      <c r="Y31" s="31">
        <v>42209</v>
      </c>
      <c r="Z31" s="31">
        <v>41456</v>
      </c>
      <c r="AA31" s="31">
        <v>42062</v>
      </c>
    </row>
    <row r="32" spans="1:27" x14ac:dyDescent="0.2">
      <c r="A32" t="s">
        <v>218</v>
      </c>
      <c r="B32" t="s">
        <v>219</v>
      </c>
      <c r="C32" t="s">
        <v>198</v>
      </c>
      <c r="D32" t="s">
        <v>199</v>
      </c>
      <c r="E32" t="s">
        <v>200</v>
      </c>
      <c r="G32" t="s">
        <v>201</v>
      </c>
      <c r="H32" t="s">
        <v>212</v>
      </c>
      <c r="I32" t="s">
        <v>213</v>
      </c>
      <c r="J32">
        <v>24395202.109999999</v>
      </c>
      <c r="K32">
        <v>19498710.309999999</v>
      </c>
      <c r="L32">
        <v>9749355.1500000004</v>
      </c>
      <c r="M32">
        <v>8286951.8700000001</v>
      </c>
      <c r="N32" t="s">
        <v>214</v>
      </c>
      <c r="O32" t="s">
        <v>215</v>
      </c>
      <c r="P32" t="s">
        <v>216</v>
      </c>
      <c r="Q32" t="s">
        <v>217</v>
      </c>
      <c r="R32" t="s">
        <v>201</v>
      </c>
      <c r="T32" t="s">
        <v>133</v>
      </c>
      <c r="U32" t="s">
        <v>50</v>
      </c>
      <c r="V32" t="s">
        <v>135</v>
      </c>
      <c r="W32" t="s">
        <v>41</v>
      </c>
      <c r="X32" s="31">
        <v>42397</v>
      </c>
      <c r="Y32" s="31">
        <v>42397</v>
      </c>
      <c r="Z32" s="31">
        <v>39867</v>
      </c>
      <c r="AA32" s="31">
        <v>42185</v>
      </c>
    </row>
    <row r="33" spans="1:27" x14ac:dyDescent="0.2">
      <c r="A33" t="s">
        <v>220</v>
      </c>
      <c r="B33" t="s">
        <v>221</v>
      </c>
      <c r="C33" t="s">
        <v>198</v>
      </c>
      <c r="D33" t="s">
        <v>199</v>
      </c>
      <c r="E33" t="s">
        <v>200</v>
      </c>
      <c r="G33" t="s">
        <v>201</v>
      </c>
      <c r="H33" t="s">
        <v>222</v>
      </c>
      <c r="I33" t="s">
        <v>223</v>
      </c>
      <c r="J33">
        <v>12435122.4</v>
      </c>
      <c r="K33">
        <v>10879700</v>
      </c>
      <c r="L33">
        <v>5439850</v>
      </c>
      <c r="M33">
        <v>3046316</v>
      </c>
      <c r="N33" t="s">
        <v>224</v>
      </c>
      <c r="O33" t="s">
        <v>225</v>
      </c>
      <c r="P33" t="s">
        <v>226</v>
      </c>
      <c r="Q33" t="s">
        <v>227</v>
      </c>
      <c r="R33" t="s">
        <v>201</v>
      </c>
      <c r="T33" t="s">
        <v>133</v>
      </c>
      <c r="U33" t="s">
        <v>50</v>
      </c>
      <c r="V33" t="s">
        <v>209</v>
      </c>
      <c r="W33" t="s">
        <v>41</v>
      </c>
      <c r="X33" s="31">
        <v>42460</v>
      </c>
      <c r="Y33" s="31">
        <v>42465</v>
      </c>
      <c r="Z33" s="31">
        <v>41737</v>
      </c>
      <c r="AA33" s="31">
        <v>42369</v>
      </c>
    </row>
    <row r="34" spans="1:27" x14ac:dyDescent="0.2">
      <c r="A34" t="s">
        <v>228</v>
      </c>
      <c r="B34" t="s">
        <v>229</v>
      </c>
      <c r="C34" t="s">
        <v>230</v>
      </c>
      <c r="D34" t="s">
        <v>231</v>
      </c>
      <c r="E34" t="s">
        <v>232</v>
      </c>
      <c r="G34" t="s">
        <v>81</v>
      </c>
      <c r="H34" t="s">
        <v>233</v>
      </c>
      <c r="I34" t="s">
        <v>234</v>
      </c>
      <c r="J34">
        <v>45151607.770000003</v>
      </c>
      <c r="K34">
        <v>36233245.960000001</v>
      </c>
      <c r="L34">
        <v>21373231.890000001</v>
      </c>
      <c r="M34">
        <v>18167247.109999999</v>
      </c>
      <c r="N34" t="s">
        <v>235</v>
      </c>
      <c r="O34" t="s">
        <v>236</v>
      </c>
      <c r="P34" t="s">
        <v>237</v>
      </c>
      <c r="Q34" t="s">
        <v>238</v>
      </c>
      <c r="R34" t="s">
        <v>90</v>
      </c>
      <c r="T34" t="s">
        <v>38</v>
      </c>
      <c r="U34" t="s">
        <v>78</v>
      </c>
      <c r="V34" t="s">
        <v>135</v>
      </c>
      <c r="W34" t="s">
        <v>41</v>
      </c>
      <c r="X34" s="31">
        <v>42494</v>
      </c>
      <c r="Y34" s="31">
        <v>42494</v>
      </c>
      <c r="Z34" s="31">
        <v>41061</v>
      </c>
      <c r="AA34" s="31">
        <v>42308</v>
      </c>
    </row>
    <row r="35" spans="1:27" x14ac:dyDescent="0.2">
      <c r="A35" t="s">
        <v>239</v>
      </c>
      <c r="B35" t="s">
        <v>240</v>
      </c>
      <c r="C35" t="s">
        <v>230</v>
      </c>
      <c r="D35" t="s">
        <v>231</v>
      </c>
      <c r="E35" t="s">
        <v>232</v>
      </c>
      <c r="G35" t="s">
        <v>81</v>
      </c>
      <c r="H35" t="s">
        <v>82</v>
      </c>
      <c r="I35" t="s">
        <v>83</v>
      </c>
      <c r="J35">
        <v>24712661.329999998</v>
      </c>
      <c r="K35">
        <v>20005900</v>
      </c>
      <c r="L35">
        <v>10243020.800000001</v>
      </c>
      <c r="M35">
        <v>8706567.6799999997</v>
      </c>
      <c r="N35" t="s">
        <v>241</v>
      </c>
      <c r="O35" t="s">
        <v>242</v>
      </c>
      <c r="P35" t="s">
        <v>243</v>
      </c>
      <c r="Q35" t="s">
        <v>87</v>
      </c>
      <c r="R35" t="s">
        <v>81</v>
      </c>
      <c r="T35" t="s">
        <v>38</v>
      </c>
      <c r="U35" t="s">
        <v>78</v>
      </c>
      <c r="V35" t="s">
        <v>135</v>
      </c>
      <c r="W35" t="s">
        <v>41</v>
      </c>
      <c r="X35" s="31">
        <v>42325</v>
      </c>
      <c r="Y35" s="31">
        <v>42325</v>
      </c>
      <c r="Z35" s="31">
        <v>41609</v>
      </c>
      <c r="AA35" s="31">
        <v>42308</v>
      </c>
    </row>
    <row r="36" spans="1:27" x14ac:dyDescent="0.2">
      <c r="A36" t="s">
        <v>244</v>
      </c>
      <c r="B36" t="s">
        <v>245</v>
      </c>
      <c r="C36" t="s">
        <v>246</v>
      </c>
      <c r="D36" t="s">
        <v>247</v>
      </c>
      <c r="E36" t="s">
        <v>248</v>
      </c>
      <c r="F36" t="s">
        <v>249</v>
      </c>
      <c r="G36" t="s">
        <v>31</v>
      </c>
      <c r="H36" t="s">
        <v>250</v>
      </c>
      <c r="I36" t="s">
        <v>251</v>
      </c>
      <c r="J36">
        <v>46882280.990000002</v>
      </c>
      <c r="K36">
        <v>35932811.359999999</v>
      </c>
      <c r="L36">
        <v>26949608.510000002</v>
      </c>
      <c r="M36">
        <v>26949608.510000002</v>
      </c>
      <c r="N36" t="s">
        <v>252</v>
      </c>
      <c r="O36" t="s">
        <v>253</v>
      </c>
      <c r="P36" t="s">
        <v>254</v>
      </c>
      <c r="Q36" t="s">
        <v>255</v>
      </c>
      <c r="R36" t="s">
        <v>31</v>
      </c>
      <c r="T36" t="s">
        <v>38</v>
      </c>
      <c r="U36" t="s">
        <v>256</v>
      </c>
      <c r="V36" t="s">
        <v>209</v>
      </c>
      <c r="W36" t="s">
        <v>41</v>
      </c>
      <c r="X36" s="31">
        <v>42542</v>
      </c>
      <c r="Y36" s="31">
        <v>42543</v>
      </c>
      <c r="Z36" s="31">
        <v>39356</v>
      </c>
      <c r="AA36" s="31">
        <v>42124</v>
      </c>
    </row>
    <row r="37" spans="1:27" x14ac:dyDescent="0.2">
      <c r="A37" t="s">
        <v>257</v>
      </c>
      <c r="B37" t="s">
        <v>258</v>
      </c>
      <c r="C37" t="s">
        <v>246</v>
      </c>
      <c r="D37" t="s">
        <v>247</v>
      </c>
      <c r="E37" t="s">
        <v>248</v>
      </c>
      <c r="F37" t="s">
        <v>249</v>
      </c>
      <c r="G37" t="s">
        <v>31</v>
      </c>
      <c r="H37" t="s">
        <v>44</v>
      </c>
      <c r="I37" t="s">
        <v>45</v>
      </c>
      <c r="J37">
        <v>7265919.5199999996</v>
      </c>
      <c r="K37">
        <v>5967023.2199999997</v>
      </c>
      <c r="L37">
        <v>4434152.57</v>
      </c>
      <c r="M37">
        <v>4434152.57</v>
      </c>
      <c r="N37" t="s">
        <v>259</v>
      </c>
      <c r="O37" t="s">
        <v>47</v>
      </c>
      <c r="P37" t="s">
        <v>48</v>
      </c>
      <c r="Q37" t="s">
        <v>49</v>
      </c>
      <c r="R37" t="s">
        <v>31</v>
      </c>
      <c r="T37" t="s">
        <v>38</v>
      </c>
      <c r="U37" t="s">
        <v>50</v>
      </c>
      <c r="V37" t="s">
        <v>135</v>
      </c>
      <c r="W37" t="s">
        <v>41</v>
      </c>
      <c r="X37" s="31">
        <v>40428</v>
      </c>
      <c r="Y37" s="31">
        <v>40428</v>
      </c>
      <c r="Z37" s="31">
        <v>39722</v>
      </c>
      <c r="AA37" s="31">
        <v>40268</v>
      </c>
    </row>
    <row r="38" spans="1:27" x14ac:dyDescent="0.2">
      <c r="A38" t="s">
        <v>260</v>
      </c>
      <c r="B38" t="s">
        <v>261</v>
      </c>
      <c r="C38" t="s">
        <v>246</v>
      </c>
      <c r="D38" t="s">
        <v>247</v>
      </c>
      <c r="E38" t="s">
        <v>248</v>
      </c>
      <c r="F38" t="s">
        <v>249</v>
      </c>
      <c r="G38" t="s">
        <v>31</v>
      </c>
      <c r="H38" t="s">
        <v>32</v>
      </c>
      <c r="I38" t="s">
        <v>33</v>
      </c>
      <c r="J38">
        <v>82470068.849999994</v>
      </c>
      <c r="K38">
        <v>66633113.229999997</v>
      </c>
      <c r="L38">
        <v>56638146.240000002</v>
      </c>
      <c r="M38">
        <v>56638146.240000002</v>
      </c>
      <c r="N38" t="s">
        <v>262</v>
      </c>
      <c r="O38" t="s">
        <v>35</v>
      </c>
      <c r="P38" t="s">
        <v>36</v>
      </c>
      <c r="Q38" t="s">
        <v>37</v>
      </c>
      <c r="R38" t="s">
        <v>31</v>
      </c>
      <c r="T38" t="s">
        <v>38</v>
      </c>
      <c r="U38" t="s">
        <v>39</v>
      </c>
      <c r="V38" t="s">
        <v>135</v>
      </c>
      <c r="W38" t="s">
        <v>41</v>
      </c>
      <c r="X38" s="31">
        <v>42773</v>
      </c>
      <c r="Y38" s="31">
        <v>42773</v>
      </c>
      <c r="Z38" s="31">
        <v>39083</v>
      </c>
      <c r="AA38" s="31">
        <v>42004</v>
      </c>
    </row>
    <row r="39" spans="1:27" x14ac:dyDescent="0.2">
      <c r="A39" t="s">
        <v>263</v>
      </c>
      <c r="B39" t="s">
        <v>264</v>
      </c>
      <c r="C39" t="s">
        <v>246</v>
      </c>
      <c r="D39" t="s">
        <v>247</v>
      </c>
      <c r="E39" t="s">
        <v>248</v>
      </c>
      <c r="F39" t="s">
        <v>265</v>
      </c>
      <c r="G39" t="s">
        <v>31</v>
      </c>
      <c r="H39" t="s">
        <v>44</v>
      </c>
      <c r="I39" t="s">
        <v>45</v>
      </c>
      <c r="J39">
        <v>234168.02</v>
      </c>
      <c r="K39">
        <v>138326.64000000001</v>
      </c>
      <c r="L39">
        <v>103744.97</v>
      </c>
      <c r="M39">
        <v>103744.97</v>
      </c>
      <c r="N39" t="s">
        <v>259</v>
      </c>
      <c r="O39" t="s">
        <v>47</v>
      </c>
      <c r="P39" t="s">
        <v>48</v>
      </c>
      <c r="Q39" t="s">
        <v>49</v>
      </c>
      <c r="R39" t="s">
        <v>31</v>
      </c>
      <c r="T39" t="s">
        <v>38</v>
      </c>
      <c r="U39" t="s">
        <v>50</v>
      </c>
      <c r="V39" t="s">
        <v>135</v>
      </c>
      <c r="W39" t="s">
        <v>41</v>
      </c>
      <c r="X39" s="31">
        <v>41491</v>
      </c>
      <c r="Y39" s="31">
        <v>41499</v>
      </c>
      <c r="Z39" s="31">
        <v>41183</v>
      </c>
      <c r="AA39" s="31">
        <v>41912</v>
      </c>
    </row>
    <row r="40" spans="1:27" x14ac:dyDescent="0.2">
      <c r="A40" t="s">
        <v>266</v>
      </c>
      <c r="B40" t="s">
        <v>267</v>
      </c>
      <c r="C40" t="s">
        <v>268</v>
      </c>
      <c r="D40" t="s">
        <v>269</v>
      </c>
      <c r="E40" t="s">
        <v>270</v>
      </c>
      <c r="G40" t="s">
        <v>100</v>
      </c>
      <c r="H40" t="s">
        <v>271</v>
      </c>
      <c r="I40" t="s">
        <v>272</v>
      </c>
      <c r="J40">
        <v>18448856.460000001</v>
      </c>
      <c r="K40">
        <v>15341526.02</v>
      </c>
      <c r="L40">
        <v>9161493.4499999993</v>
      </c>
      <c r="M40">
        <v>7720791.0099999998</v>
      </c>
      <c r="N40" t="s">
        <v>273</v>
      </c>
      <c r="O40" t="s">
        <v>274</v>
      </c>
      <c r="P40" t="s">
        <v>275</v>
      </c>
      <c r="Q40" t="s">
        <v>276</v>
      </c>
      <c r="R40" t="s">
        <v>100</v>
      </c>
      <c r="T40" t="s">
        <v>38</v>
      </c>
      <c r="U40" t="s">
        <v>277</v>
      </c>
      <c r="V40" t="s">
        <v>135</v>
      </c>
      <c r="W40" t="s">
        <v>41</v>
      </c>
      <c r="X40" s="31">
        <v>42732</v>
      </c>
      <c r="Y40" s="31">
        <v>42733</v>
      </c>
      <c r="Z40" s="31">
        <v>40819</v>
      </c>
      <c r="AA40" s="31">
        <v>42276</v>
      </c>
    </row>
    <row r="41" spans="1:27" x14ac:dyDescent="0.2">
      <c r="A41" t="s">
        <v>278</v>
      </c>
      <c r="B41" t="s">
        <v>279</v>
      </c>
      <c r="C41" t="s">
        <v>268</v>
      </c>
      <c r="D41" t="s">
        <v>269</v>
      </c>
      <c r="E41" t="s">
        <v>270</v>
      </c>
      <c r="G41" t="s">
        <v>100</v>
      </c>
      <c r="H41" t="s">
        <v>101</v>
      </c>
      <c r="I41" t="s">
        <v>102</v>
      </c>
      <c r="J41">
        <v>43701815.939999998</v>
      </c>
      <c r="K41">
        <v>30492620.66</v>
      </c>
      <c r="L41">
        <v>18295572.399999999</v>
      </c>
      <c r="M41">
        <v>15551236.539999999</v>
      </c>
      <c r="N41" t="s">
        <v>280</v>
      </c>
      <c r="O41" t="s">
        <v>281</v>
      </c>
      <c r="P41" t="s">
        <v>282</v>
      </c>
      <c r="Q41" t="s">
        <v>106</v>
      </c>
      <c r="R41" t="s">
        <v>100</v>
      </c>
      <c r="T41" t="s">
        <v>38</v>
      </c>
      <c r="U41" t="s">
        <v>277</v>
      </c>
      <c r="V41" t="s">
        <v>135</v>
      </c>
      <c r="W41" t="s">
        <v>41</v>
      </c>
      <c r="X41" s="31">
        <v>41688</v>
      </c>
      <c r="Y41" s="31">
        <v>41694</v>
      </c>
      <c r="Z41" s="31">
        <v>40403</v>
      </c>
      <c r="AA41" s="31">
        <v>41145</v>
      </c>
    </row>
    <row r="42" spans="1:27" x14ac:dyDescent="0.2">
      <c r="A42" t="s">
        <v>283</v>
      </c>
      <c r="B42" t="s">
        <v>284</v>
      </c>
      <c r="C42" t="s">
        <v>268</v>
      </c>
      <c r="D42" t="s">
        <v>269</v>
      </c>
      <c r="E42" t="s">
        <v>270</v>
      </c>
      <c r="G42" t="s">
        <v>100</v>
      </c>
      <c r="H42" t="s">
        <v>101</v>
      </c>
      <c r="I42" t="s">
        <v>102</v>
      </c>
      <c r="J42">
        <v>21309931.210000001</v>
      </c>
      <c r="K42">
        <v>16810293.800000001</v>
      </c>
      <c r="L42">
        <v>6724117.5199999996</v>
      </c>
      <c r="M42">
        <v>5715499.8899999997</v>
      </c>
      <c r="N42" t="s">
        <v>285</v>
      </c>
      <c r="O42" t="s">
        <v>286</v>
      </c>
      <c r="P42" t="s">
        <v>287</v>
      </c>
      <c r="Q42" t="s">
        <v>288</v>
      </c>
      <c r="R42" t="s">
        <v>100</v>
      </c>
      <c r="T42" t="s">
        <v>38</v>
      </c>
      <c r="U42" t="s">
        <v>289</v>
      </c>
      <c r="V42" t="s">
        <v>135</v>
      </c>
      <c r="W42" t="s">
        <v>41</v>
      </c>
      <c r="X42" s="31">
        <v>42656</v>
      </c>
      <c r="Y42" s="31">
        <v>42657</v>
      </c>
      <c r="Z42" s="31">
        <v>40864</v>
      </c>
      <c r="AA42" s="31">
        <v>41841</v>
      </c>
    </row>
    <row r="43" spans="1:27" x14ac:dyDescent="0.2">
      <c r="A43" t="s">
        <v>290</v>
      </c>
      <c r="B43" t="s">
        <v>291</v>
      </c>
      <c r="C43" t="s">
        <v>268</v>
      </c>
      <c r="D43" t="s">
        <v>269</v>
      </c>
      <c r="E43" t="s">
        <v>270</v>
      </c>
      <c r="G43" t="s">
        <v>100</v>
      </c>
      <c r="H43" t="s">
        <v>292</v>
      </c>
      <c r="I43" t="s">
        <v>293</v>
      </c>
      <c r="J43">
        <v>8172205.8600000003</v>
      </c>
      <c r="K43">
        <v>7207745.8700000001</v>
      </c>
      <c r="L43">
        <v>2883098.34</v>
      </c>
      <c r="M43">
        <v>2883098.34</v>
      </c>
      <c r="N43" t="s">
        <v>294</v>
      </c>
      <c r="O43" t="s">
        <v>295</v>
      </c>
      <c r="P43" t="s">
        <v>296</v>
      </c>
      <c r="Q43" t="s">
        <v>293</v>
      </c>
      <c r="R43" t="s">
        <v>100</v>
      </c>
      <c r="T43" t="s">
        <v>38</v>
      </c>
      <c r="U43" t="s">
        <v>134</v>
      </c>
      <c r="V43" t="s">
        <v>135</v>
      </c>
      <c r="W43" t="s">
        <v>41</v>
      </c>
      <c r="X43" s="31">
        <v>42891</v>
      </c>
      <c r="Y43" s="31">
        <v>42892</v>
      </c>
      <c r="Z43" s="31">
        <v>41199</v>
      </c>
      <c r="AA43" s="31">
        <v>42149</v>
      </c>
    </row>
    <row r="44" spans="1:27" x14ac:dyDescent="0.2">
      <c r="A44" t="s">
        <v>297</v>
      </c>
      <c r="B44" t="s">
        <v>298</v>
      </c>
      <c r="C44" t="s">
        <v>268</v>
      </c>
      <c r="D44" t="s">
        <v>269</v>
      </c>
      <c r="E44" t="s">
        <v>270</v>
      </c>
      <c r="G44" t="s">
        <v>100</v>
      </c>
      <c r="H44" t="s">
        <v>299</v>
      </c>
      <c r="I44" t="s">
        <v>300</v>
      </c>
      <c r="J44">
        <v>1070100</v>
      </c>
      <c r="K44">
        <v>870000</v>
      </c>
      <c r="L44">
        <v>348000</v>
      </c>
      <c r="M44">
        <v>295800</v>
      </c>
      <c r="N44" t="s">
        <v>301</v>
      </c>
      <c r="O44" t="s">
        <v>302</v>
      </c>
      <c r="P44" t="s">
        <v>303</v>
      </c>
      <c r="Q44" t="s">
        <v>304</v>
      </c>
      <c r="R44" t="s">
        <v>100</v>
      </c>
      <c r="T44" t="s">
        <v>38</v>
      </c>
      <c r="U44" t="s">
        <v>50</v>
      </c>
      <c r="V44" t="s">
        <v>135</v>
      </c>
      <c r="W44" t="s">
        <v>41</v>
      </c>
      <c r="X44" s="31">
        <v>42360</v>
      </c>
      <c r="Y44" s="31">
        <v>42367</v>
      </c>
      <c r="Z44" s="31">
        <v>41499</v>
      </c>
      <c r="AA44" s="31">
        <v>41698</v>
      </c>
    </row>
    <row r="45" spans="1:27" x14ac:dyDescent="0.2">
      <c r="A45" t="s">
        <v>305</v>
      </c>
      <c r="B45" t="s">
        <v>306</v>
      </c>
      <c r="C45" t="s">
        <v>268</v>
      </c>
      <c r="D45" t="s">
        <v>269</v>
      </c>
      <c r="E45" t="s">
        <v>270</v>
      </c>
      <c r="G45" t="s">
        <v>100</v>
      </c>
      <c r="H45" t="s">
        <v>307</v>
      </c>
      <c r="I45" t="s">
        <v>308</v>
      </c>
      <c r="J45">
        <v>18746922</v>
      </c>
      <c r="K45">
        <v>15135320</v>
      </c>
      <c r="L45">
        <v>9081192</v>
      </c>
      <c r="M45">
        <v>7719013.2000000002</v>
      </c>
      <c r="N45" t="s">
        <v>309</v>
      </c>
      <c r="O45" t="s">
        <v>310</v>
      </c>
      <c r="P45" t="s">
        <v>311</v>
      </c>
      <c r="Q45" t="s">
        <v>312</v>
      </c>
      <c r="R45" t="s">
        <v>100</v>
      </c>
      <c r="T45" t="s">
        <v>38</v>
      </c>
      <c r="U45" t="s">
        <v>277</v>
      </c>
      <c r="V45" t="s">
        <v>135</v>
      </c>
      <c r="W45" t="s">
        <v>41</v>
      </c>
      <c r="X45" s="31">
        <v>42732</v>
      </c>
      <c r="Y45" s="31">
        <v>42734</v>
      </c>
      <c r="Z45" s="31">
        <v>41568</v>
      </c>
      <c r="AA45" s="31">
        <v>41941</v>
      </c>
    </row>
    <row r="46" spans="1:27" x14ac:dyDescent="0.2">
      <c r="A46" t="s">
        <v>313</v>
      </c>
      <c r="B46" t="s">
        <v>314</v>
      </c>
      <c r="C46" t="s">
        <v>268</v>
      </c>
      <c r="D46" t="s">
        <v>269</v>
      </c>
      <c r="E46" t="s">
        <v>270</v>
      </c>
      <c r="G46" t="s">
        <v>100</v>
      </c>
      <c r="H46" t="s">
        <v>307</v>
      </c>
      <c r="I46" t="s">
        <v>308</v>
      </c>
      <c r="J46">
        <v>896468.1</v>
      </c>
      <c r="K46">
        <v>871641.39</v>
      </c>
      <c r="L46">
        <v>548560.85</v>
      </c>
      <c r="M46">
        <v>548560.85</v>
      </c>
      <c r="N46" t="s">
        <v>315</v>
      </c>
      <c r="O46" t="s">
        <v>316</v>
      </c>
      <c r="P46" t="s">
        <v>317</v>
      </c>
      <c r="Q46" t="s">
        <v>318</v>
      </c>
      <c r="R46" t="s">
        <v>100</v>
      </c>
      <c r="T46" t="s">
        <v>38</v>
      </c>
      <c r="U46" t="s">
        <v>60</v>
      </c>
      <c r="V46" t="s">
        <v>135</v>
      </c>
      <c r="W46" t="s">
        <v>41</v>
      </c>
      <c r="X46" s="31">
        <v>42586</v>
      </c>
      <c r="Y46" s="31">
        <v>42587</v>
      </c>
      <c r="Z46" s="31">
        <v>40829</v>
      </c>
      <c r="AA46" s="31">
        <v>41667</v>
      </c>
    </row>
    <row r="47" spans="1:27" x14ac:dyDescent="0.2">
      <c r="A47" t="s">
        <v>319</v>
      </c>
      <c r="B47" t="s">
        <v>320</v>
      </c>
      <c r="C47" t="s">
        <v>268</v>
      </c>
      <c r="D47" t="s">
        <v>269</v>
      </c>
      <c r="E47" t="s">
        <v>270</v>
      </c>
      <c r="G47" t="s">
        <v>100</v>
      </c>
      <c r="H47" t="s">
        <v>321</v>
      </c>
      <c r="I47" t="s">
        <v>322</v>
      </c>
      <c r="J47">
        <v>24016606.199999999</v>
      </c>
      <c r="K47">
        <v>15467300</v>
      </c>
      <c r="L47">
        <v>9280380</v>
      </c>
      <c r="M47">
        <v>7888323</v>
      </c>
      <c r="N47" t="s">
        <v>323</v>
      </c>
      <c r="O47" t="s">
        <v>324</v>
      </c>
      <c r="P47" t="s">
        <v>325</v>
      </c>
      <c r="Q47" t="s">
        <v>326</v>
      </c>
      <c r="R47" t="s">
        <v>100</v>
      </c>
      <c r="T47" t="s">
        <v>38</v>
      </c>
      <c r="U47" t="s">
        <v>277</v>
      </c>
      <c r="V47" t="s">
        <v>135</v>
      </c>
      <c r="W47" t="s">
        <v>41</v>
      </c>
      <c r="X47" s="31">
        <v>42194</v>
      </c>
      <c r="Y47" s="31">
        <v>42195</v>
      </c>
      <c r="Z47" s="31">
        <v>41559</v>
      </c>
      <c r="AA47" s="31">
        <v>42185</v>
      </c>
    </row>
    <row r="48" spans="1:27" x14ac:dyDescent="0.2">
      <c r="A48" t="s">
        <v>327</v>
      </c>
      <c r="B48" t="s">
        <v>328</v>
      </c>
      <c r="C48" t="s">
        <v>268</v>
      </c>
      <c r="D48" t="s">
        <v>269</v>
      </c>
      <c r="E48" t="s">
        <v>270</v>
      </c>
      <c r="G48" t="s">
        <v>100</v>
      </c>
      <c r="H48" t="s">
        <v>299</v>
      </c>
      <c r="I48" t="s">
        <v>300</v>
      </c>
      <c r="J48">
        <v>4753609.9800000004</v>
      </c>
      <c r="K48">
        <v>3810723.56</v>
      </c>
      <c r="L48">
        <v>1524289.42</v>
      </c>
      <c r="M48">
        <v>1295646.01</v>
      </c>
      <c r="N48" t="s">
        <v>301</v>
      </c>
      <c r="O48" t="s">
        <v>302</v>
      </c>
      <c r="P48" t="s">
        <v>303</v>
      </c>
      <c r="Q48" t="s">
        <v>304</v>
      </c>
      <c r="R48" t="s">
        <v>100</v>
      </c>
      <c r="T48" t="s">
        <v>38</v>
      </c>
      <c r="U48" t="s">
        <v>50</v>
      </c>
      <c r="V48" t="s">
        <v>135</v>
      </c>
      <c r="W48" t="s">
        <v>41</v>
      </c>
      <c r="X48" s="31">
        <v>41691</v>
      </c>
      <c r="Y48" s="31">
        <v>41702</v>
      </c>
      <c r="Z48" s="31">
        <v>41687</v>
      </c>
      <c r="AA48" s="31">
        <v>42216</v>
      </c>
    </row>
    <row r="49" spans="1:27" x14ac:dyDescent="0.2">
      <c r="A49" t="s">
        <v>329</v>
      </c>
      <c r="B49" t="s">
        <v>330</v>
      </c>
      <c r="C49" t="s">
        <v>268</v>
      </c>
      <c r="D49" t="s">
        <v>269</v>
      </c>
      <c r="E49" t="s">
        <v>270</v>
      </c>
      <c r="G49" t="s">
        <v>100</v>
      </c>
      <c r="H49" t="s">
        <v>101</v>
      </c>
      <c r="I49" t="s">
        <v>102</v>
      </c>
      <c r="J49">
        <v>16729142.435000001</v>
      </c>
      <c r="K49">
        <v>16283396.85</v>
      </c>
      <c r="L49">
        <v>6562593.9800000004</v>
      </c>
      <c r="M49">
        <v>5573806.7400000002</v>
      </c>
      <c r="N49" t="s">
        <v>331</v>
      </c>
      <c r="O49" t="s">
        <v>332</v>
      </c>
      <c r="P49" t="s">
        <v>333</v>
      </c>
      <c r="Q49" t="s">
        <v>106</v>
      </c>
      <c r="R49" t="s">
        <v>100</v>
      </c>
      <c r="T49" t="s">
        <v>38</v>
      </c>
      <c r="U49" t="s">
        <v>60</v>
      </c>
      <c r="V49" t="s">
        <v>135</v>
      </c>
      <c r="W49" t="s">
        <v>41</v>
      </c>
      <c r="X49" s="31">
        <v>42656</v>
      </c>
      <c r="Y49" s="31">
        <v>42683</v>
      </c>
      <c r="Z49" s="31">
        <v>41326</v>
      </c>
      <c r="AA49" s="31">
        <v>42282</v>
      </c>
    </row>
    <row r="50" spans="1:27" x14ac:dyDescent="0.2">
      <c r="A50" t="s">
        <v>334</v>
      </c>
      <c r="B50" t="s">
        <v>335</v>
      </c>
      <c r="C50" t="s">
        <v>268</v>
      </c>
      <c r="D50" t="s">
        <v>269</v>
      </c>
      <c r="E50" t="s">
        <v>270</v>
      </c>
      <c r="G50" t="s">
        <v>100</v>
      </c>
      <c r="H50" t="s">
        <v>336</v>
      </c>
      <c r="I50" t="s">
        <v>337</v>
      </c>
      <c r="J50">
        <v>208202</v>
      </c>
      <c r="K50">
        <v>169269.91</v>
      </c>
      <c r="L50">
        <v>143879.42000000001</v>
      </c>
      <c r="M50">
        <v>122297.51</v>
      </c>
      <c r="N50" t="s">
        <v>338</v>
      </c>
      <c r="O50" t="s">
        <v>339</v>
      </c>
      <c r="P50" t="s">
        <v>340</v>
      </c>
      <c r="Q50" t="s">
        <v>341</v>
      </c>
      <c r="R50" t="s">
        <v>100</v>
      </c>
      <c r="T50" t="s">
        <v>38</v>
      </c>
      <c r="U50" t="s">
        <v>50</v>
      </c>
      <c r="V50" t="s">
        <v>135</v>
      </c>
      <c r="W50" t="s">
        <v>41</v>
      </c>
      <c r="X50" s="31">
        <v>42241</v>
      </c>
      <c r="Y50" s="31">
        <v>42243</v>
      </c>
      <c r="Z50" s="31">
        <v>41547</v>
      </c>
      <c r="AA50" s="31">
        <v>41593</v>
      </c>
    </row>
    <row r="51" spans="1:27" x14ac:dyDescent="0.2">
      <c r="A51" t="s">
        <v>342</v>
      </c>
      <c r="B51" t="s">
        <v>343</v>
      </c>
      <c r="C51" t="s">
        <v>268</v>
      </c>
      <c r="D51" t="s">
        <v>269</v>
      </c>
      <c r="E51" t="s">
        <v>270</v>
      </c>
      <c r="G51" t="s">
        <v>100</v>
      </c>
      <c r="H51" t="s">
        <v>101</v>
      </c>
      <c r="I51" t="s">
        <v>102</v>
      </c>
      <c r="J51">
        <v>9588789.2100000009</v>
      </c>
      <c r="K51">
        <v>7279484.3899999997</v>
      </c>
      <c r="L51">
        <v>2976460.84</v>
      </c>
      <c r="M51">
        <v>2529991.71</v>
      </c>
      <c r="N51" t="s">
        <v>344</v>
      </c>
      <c r="O51" t="s">
        <v>332</v>
      </c>
      <c r="P51" t="s">
        <v>333</v>
      </c>
      <c r="Q51" t="s">
        <v>106</v>
      </c>
      <c r="R51" t="s">
        <v>100</v>
      </c>
      <c r="T51" t="s">
        <v>38</v>
      </c>
      <c r="U51" t="s">
        <v>60</v>
      </c>
      <c r="V51" t="s">
        <v>135</v>
      </c>
      <c r="W51" t="s">
        <v>41</v>
      </c>
      <c r="X51" s="31">
        <v>42732</v>
      </c>
      <c r="Y51" s="31">
        <v>42734</v>
      </c>
      <c r="Z51" s="31">
        <v>41236</v>
      </c>
      <c r="AA51" s="31">
        <v>42282</v>
      </c>
    </row>
    <row r="52" spans="1:27" x14ac:dyDescent="0.2">
      <c r="A52" t="s">
        <v>345</v>
      </c>
      <c r="B52" t="s">
        <v>346</v>
      </c>
      <c r="C52" t="s">
        <v>268</v>
      </c>
      <c r="D52" t="s">
        <v>269</v>
      </c>
      <c r="E52" t="s">
        <v>270</v>
      </c>
      <c r="G52" t="s">
        <v>100</v>
      </c>
      <c r="H52" t="s">
        <v>101</v>
      </c>
      <c r="I52" t="s">
        <v>102</v>
      </c>
      <c r="J52">
        <v>7868030.7000000002</v>
      </c>
      <c r="K52">
        <v>6440420.2400000002</v>
      </c>
      <c r="L52">
        <v>3968450.7</v>
      </c>
      <c r="M52">
        <v>3373183.1</v>
      </c>
      <c r="N52" t="s">
        <v>347</v>
      </c>
      <c r="O52" t="s">
        <v>348</v>
      </c>
      <c r="P52" t="s">
        <v>349</v>
      </c>
      <c r="Q52" t="s">
        <v>106</v>
      </c>
      <c r="R52" t="s">
        <v>100</v>
      </c>
      <c r="T52" t="s">
        <v>38</v>
      </c>
      <c r="U52" t="s">
        <v>97</v>
      </c>
      <c r="V52" t="s">
        <v>135</v>
      </c>
      <c r="W52" t="s">
        <v>41</v>
      </c>
      <c r="X52" s="31">
        <v>42472</v>
      </c>
      <c r="Y52" s="31">
        <v>42472</v>
      </c>
      <c r="Z52" s="31">
        <v>41163</v>
      </c>
      <c r="AA52" s="31">
        <v>42246</v>
      </c>
    </row>
    <row r="53" spans="1:27" x14ac:dyDescent="0.2">
      <c r="A53" t="s">
        <v>350</v>
      </c>
      <c r="B53" t="s">
        <v>351</v>
      </c>
      <c r="C53" t="s">
        <v>352</v>
      </c>
      <c r="D53" t="s">
        <v>353</v>
      </c>
      <c r="E53" t="s">
        <v>354</v>
      </c>
      <c r="F53" t="s">
        <v>355</v>
      </c>
      <c r="G53" t="s">
        <v>126</v>
      </c>
      <c r="H53" t="s">
        <v>356</v>
      </c>
      <c r="I53" t="s">
        <v>357</v>
      </c>
      <c r="J53">
        <v>787791.06</v>
      </c>
      <c r="K53">
        <v>734713.46</v>
      </c>
      <c r="L53">
        <v>367356.72</v>
      </c>
      <c r="M53">
        <v>367356.72</v>
      </c>
      <c r="N53" t="s">
        <v>358</v>
      </c>
      <c r="O53" t="s">
        <v>359</v>
      </c>
      <c r="P53" t="s">
        <v>360</v>
      </c>
      <c r="Q53" t="s">
        <v>361</v>
      </c>
      <c r="R53" t="s">
        <v>126</v>
      </c>
      <c r="T53" t="s">
        <v>38</v>
      </c>
      <c r="U53" t="s">
        <v>134</v>
      </c>
      <c r="V53" t="s">
        <v>135</v>
      </c>
      <c r="W53" t="s">
        <v>41</v>
      </c>
      <c r="X53" s="31">
        <v>41453</v>
      </c>
      <c r="Y53" s="31">
        <v>41453</v>
      </c>
      <c r="Z53" s="31">
        <v>40542</v>
      </c>
      <c r="AA53" s="31">
        <v>41243</v>
      </c>
    </row>
    <row r="54" spans="1:27" x14ac:dyDescent="0.2">
      <c r="A54" t="s">
        <v>362</v>
      </c>
      <c r="B54" t="s">
        <v>363</v>
      </c>
      <c r="C54" t="s">
        <v>352</v>
      </c>
      <c r="D54" t="s">
        <v>353</v>
      </c>
      <c r="E54" t="s">
        <v>354</v>
      </c>
      <c r="F54" t="s">
        <v>355</v>
      </c>
      <c r="G54" t="s">
        <v>126</v>
      </c>
      <c r="H54" t="s">
        <v>127</v>
      </c>
      <c r="I54" t="s">
        <v>128</v>
      </c>
      <c r="J54">
        <v>3928617.22</v>
      </c>
      <c r="K54">
        <v>3923672.01</v>
      </c>
      <c r="L54">
        <v>3335121.2</v>
      </c>
      <c r="M54">
        <v>3335121.2</v>
      </c>
      <c r="N54" t="s">
        <v>129</v>
      </c>
      <c r="O54" t="s">
        <v>130</v>
      </c>
      <c r="P54" t="s">
        <v>131</v>
      </c>
      <c r="Q54" t="s">
        <v>364</v>
      </c>
      <c r="R54" t="s">
        <v>126</v>
      </c>
      <c r="T54" t="s">
        <v>38</v>
      </c>
      <c r="U54" t="s">
        <v>39</v>
      </c>
      <c r="V54" t="s">
        <v>135</v>
      </c>
      <c r="W54" t="s">
        <v>41</v>
      </c>
      <c r="X54" s="31">
        <v>41372</v>
      </c>
      <c r="Y54" s="31">
        <v>41372</v>
      </c>
      <c r="Z54" s="31">
        <v>40330</v>
      </c>
      <c r="AA54" s="31">
        <v>41607</v>
      </c>
    </row>
    <row r="55" spans="1:27" x14ac:dyDescent="0.2">
      <c r="A55" t="s">
        <v>365</v>
      </c>
      <c r="B55" t="s">
        <v>366</v>
      </c>
      <c r="C55" t="s">
        <v>352</v>
      </c>
      <c r="D55" t="s">
        <v>353</v>
      </c>
      <c r="E55" t="s">
        <v>354</v>
      </c>
      <c r="F55" t="s">
        <v>355</v>
      </c>
      <c r="G55" t="s">
        <v>126</v>
      </c>
      <c r="H55" t="s">
        <v>356</v>
      </c>
      <c r="I55" t="s">
        <v>357</v>
      </c>
      <c r="J55">
        <v>2701294.39</v>
      </c>
      <c r="K55">
        <v>2539901.37</v>
      </c>
      <c r="L55">
        <v>1269950.68</v>
      </c>
      <c r="M55">
        <v>1269950.68</v>
      </c>
      <c r="N55" t="s">
        <v>358</v>
      </c>
      <c r="O55" t="s">
        <v>359</v>
      </c>
      <c r="P55" t="s">
        <v>360</v>
      </c>
      <c r="Q55" t="s">
        <v>361</v>
      </c>
      <c r="R55" t="s">
        <v>126</v>
      </c>
      <c r="T55" t="s">
        <v>38</v>
      </c>
      <c r="U55" t="s">
        <v>134</v>
      </c>
      <c r="V55" t="s">
        <v>135</v>
      </c>
      <c r="W55" t="s">
        <v>41</v>
      </c>
      <c r="X55" s="31">
        <v>42355</v>
      </c>
      <c r="Y55" s="31">
        <v>42359</v>
      </c>
      <c r="Z55" s="31">
        <v>41316</v>
      </c>
      <c r="AA55" s="31">
        <v>41974</v>
      </c>
    </row>
    <row r="56" spans="1:27" x14ac:dyDescent="0.2">
      <c r="A56" t="s">
        <v>367</v>
      </c>
      <c r="B56" t="s">
        <v>368</v>
      </c>
      <c r="C56" t="s">
        <v>369</v>
      </c>
      <c r="D56" t="s">
        <v>370</v>
      </c>
      <c r="E56" t="s">
        <v>371</v>
      </c>
      <c r="F56" t="s">
        <v>372</v>
      </c>
      <c r="G56" t="s">
        <v>373</v>
      </c>
      <c r="H56" t="s">
        <v>374</v>
      </c>
      <c r="I56" t="s">
        <v>375</v>
      </c>
      <c r="J56">
        <v>93526494.549999997</v>
      </c>
      <c r="K56">
        <v>70069307.900000006</v>
      </c>
      <c r="L56">
        <v>28027723.16</v>
      </c>
      <c r="M56">
        <v>28027723.16</v>
      </c>
      <c r="N56" t="s">
        <v>376</v>
      </c>
      <c r="O56" t="s">
        <v>377</v>
      </c>
      <c r="P56" t="s">
        <v>378</v>
      </c>
      <c r="Q56" t="s">
        <v>379</v>
      </c>
      <c r="R56" t="s">
        <v>373</v>
      </c>
      <c r="T56" t="s">
        <v>38</v>
      </c>
      <c r="U56" t="s">
        <v>50</v>
      </c>
      <c r="V56" t="s">
        <v>135</v>
      </c>
      <c r="W56" t="s">
        <v>41</v>
      </c>
      <c r="X56" s="31">
        <v>42349</v>
      </c>
      <c r="Y56" s="31">
        <v>42359</v>
      </c>
      <c r="Z56" s="31">
        <v>40697</v>
      </c>
      <c r="AA56" s="31">
        <v>42185</v>
      </c>
    </row>
    <row r="57" spans="1:27" x14ac:dyDescent="0.2">
      <c r="A57" t="s">
        <v>380</v>
      </c>
      <c r="B57" t="s">
        <v>381</v>
      </c>
      <c r="C57" t="s">
        <v>369</v>
      </c>
      <c r="D57" t="s">
        <v>370</v>
      </c>
      <c r="E57" t="s">
        <v>371</v>
      </c>
      <c r="F57" t="s">
        <v>372</v>
      </c>
      <c r="G57" t="s">
        <v>373</v>
      </c>
      <c r="H57" t="s">
        <v>382</v>
      </c>
      <c r="I57" t="s">
        <v>383</v>
      </c>
      <c r="J57">
        <v>2333656.9300000002</v>
      </c>
      <c r="K57">
        <v>1803839.62</v>
      </c>
      <c r="L57">
        <v>721535.84</v>
      </c>
      <c r="M57">
        <v>721535.84</v>
      </c>
      <c r="N57" t="s">
        <v>384</v>
      </c>
      <c r="O57" t="s">
        <v>385</v>
      </c>
      <c r="P57" t="s">
        <v>386</v>
      </c>
      <c r="Q57" t="s">
        <v>387</v>
      </c>
      <c r="R57" t="s">
        <v>373</v>
      </c>
      <c r="T57" t="s">
        <v>38</v>
      </c>
      <c r="U57" t="s">
        <v>60</v>
      </c>
      <c r="V57" t="s">
        <v>135</v>
      </c>
      <c r="W57" t="s">
        <v>41</v>
      </c>
      <c r="X57" s="31">
        <v>41229</v>
      </c>
      <c r="Y57" s="31">
        <v>41234</v>
      </c>
      <c r="Z57" s="31">
        <v>40553</v>
      </c>
      <c r="AA57" s="31">
        <v>41029</v>
      </c>
    </row>
    <row r="58" spans="1:27" x14ac:dyDescent="0.2">
      <c r="A58" t="s">
        <v>458</v>
      </c>
      <c r="B58" t="s">
        <v>459</v>
      </c>
      <c r="C58" t="s">
        <v>456</v>
      </c>
      <c r="D58" t="s">
        <v>457</v>
      </c>
      <c r="E58" t="s">
        <v>460</v>
      </c>
      <c r="G58" t="s">
        <v>114</v>
      </c>
      <c r="H58" t="s">
        <v>461</v>
      </c>
      <c r="I58" t="s">
        <v>462</v>
      </c>
      <c r="J58">
        <v>33228057.620000001</v>
      </c>
      <c r="K58">
        <v>20745644.800000001</v>
      </c>
      <c r="L58">
        <v>12447386.880000001</v>
      </c>
      <c r="M58">
        <v>12447386.880000001</v>
      </c>
      <c r="N58" t="s">
        <v>463</v>
      </c>
      <c r="O58" t="s">
        <v>464</v>
      </c>
      <c r="P58" t="s">
        <v>465</v>
      </c>
      <c r="Q58" t="s">
        <v>466</v>
      </c>
      <c r="R58" t="s">
        <v>114</v>
      </c>
      <c r="T58" t="s">
        <v>389</v>
      </c>
      <c r="U58" t="s">
        <v>134</v>
      </c>
      <c r="V58" t="s">
        <v>135</v>
      </c>
      <c r="W58" t="s">
        <v>41</v>
      </c>
      <c r="X58" s="31">
        <v>42646</v>
      </c>
      <c r="Y58" s="31">
        <v>42646</v>
      </c>
      <c r="Z58" s="31">
        <v>39234</v>
      </c>
      <c r="AA58" s="31">
        <v>40999</v>
      </c>
    </row>
    <row r="59" spans="1:27" x14ac:dyDescent="0.2">
      <c r="A59" t="s">
        <v>468</v>
      </c>
      <c r="B59" t="s">
        <v>469</v>
      </c>
      <c r="C59" t="s">
        <v>179</v>
      </c>
      <c r="D59" t="s">
        <v>180</v>
      </c>
      <c r="E59" t="s">
        <v>181</v>
      </c>
      <c r="G59" t="s">
        <v>53</v>
      </c>
      <c r="H59" t="s">
        <v>54</v>
      </c>
      <c r="I59" t="s">
        <v>55</v>
      </c>
      <c r="J59">
        <v>51627478.880000003</v>
      </c>
      <c r="K59">
        <v>39855046.659999996</v>
      </c>
      <c r="L59">
        <v>15942018.67</v>
      </c>
      <c r="M59">
        <v>13550715.869999999</v>
      </c>
      <c r="N59" t="s">
        <v>56</v>
      </c>
      <c r="O59" t="s">
        <v>57</v>
      </c>
      <c r="P59" t="s">
        <v>58</v>
      </c>
      <c r="Q59" t="s">
        <v>59</v>
      </c>
      <c r="R59" t="s">
        <v>53</v>
      </c>
      <c r="T59" t="s">
        <v>389</v>
      </c>
      <c r="U59" t="s">
        <v>60</v>
      </c>
      <c r="V59" t="s">
        <v>135</v>
      </c>
      <c r="W59" t="s">
        <v>41</v>
      </c>
      <c r="X59" s="31">
        <v>42331</v>
      </c>
      <c r="Y59" s="31">
        <v>42331</v>
      </c>
      <c r="Z59" s="31">
        <v>40960</v>
      </c>
      <c r="AA59" s="31">
        <v>42277</v>
      </c>
    </row>
    <row r="60" spans="1:27" x14ac:dyDescent="0.2">
      <c r="A60" t="s">
        <v>507</v>
      </c>
      <c r="B60" t="s">
        <v>508</v>
      </c>
      <c r="C60" t="s">
        <v>369</v>
      </c>
      <c r="D60" t="s">
        <v>509</v>
      </c>
      <c r="E60" t="s">
        <v>510</v>
      </c>
      <c r="G60" t="s">
        <v>373</v>
      </c>
      <c r="H60" t="s">
        <v>374</v>
      </c>
      <c r="I60" t="s">
        <v>375</v>
      </c>
      <c r="J60">
        <v>1631838.88</v>
      </c>
      <c r="K60">
        <v>1059083.6499999999</v>
      </c>
      <c r="L60">
        <v>423633.46</v>
      </c>
      <c r="M60">
        <v>423633.46</v>
      </c>
      <c r="N60" t="s">
        <v>511</v>
      </c>
      <c r="O60" t="s">
        <v>377</v>
      </c>
      <c r="P60" t="s">
        <v>378</v>
      </c>
      <c r="Q60" t="s">
        <v>379</v>
      </c>
      <c r="R60" t="s">
        <v>373</v>
      </c>
      <c r="T60" t="s">
        <v>493</v>
      </c>
      <c r="U60" t="s">
        <v>50</v>
      </c>
      <c r="V60" t="s">
        <v>135</v>
      </c>
      <c r="W60" t="s">
        <v>41</v>
      </c>
      <c r="X60" s="31">
        <v>42300</v>
      </c>
      <c r="Y60" s="31">
        <v>42304</v>
      </c>
      <c r="Z60" s="31">
        <v>41695</v>
      </c>
      <c r="AA60" s="31">
        <v>42094</v>
      </c>
    </row>
    <row r="61" spans="1:27" x14ac:dyDescent="0.2">
      <c r="A61" t="s">
        <v>512</v>
      </c>
      <c r="B61" t="s">
        <v>513</v>
      </c>
      <c r="C61" t="s">
        <v>514</v>
      </c>
      <c r="D61" t="s">
        <v>515</v>
      </c>
      <c r="E61" t="s">
        <v>516</v>
      </c>
      <c r="F61" t="s">
        <v>517</v>
      </c>
      <c r="G61" t="s">
        <v>518</v>
      </c>
      <c r="H61" t="s">
        <v>519</v>
      </c>
      <c r="I61" t="s">
        <v>520</v>
      </c>
      <c r="J61">
        <v>7656934.54</v>
      </c>
      <c r="K61">
        <v>5974577.96</v>
      </c>
      <c r="L61">
        <v>2987288.98</v>
      </c>
      <c r="M61">
        <v>2539195.63</v>
      </c>
      <c r="N61" t="s">
        <v>521</v>
      </c>
      <c r="O61" t="s">
        <v>522</v>
      </c>
      <c r="P61" t="s">
        <v>523</v>
      </c>
      <c r="Q61" t="s">
        <v>524</v>
      </c>
      <c r="R61" t="s">
        <v>518</v>
      </c>
      <c r="T61" t="s">
        <v>525</v>
      </c>
      <c r="U61" t="s">
        <v>50</v>
      </c>
      <c r="V61" t="s">
        <v>135</v>
      </c>
      <c r="W61" t="s">
        <v>41</v>
      </c>
      <c r="X61" s="31">
        <v>42234</v>
      </c>
      <c r="Y61" s="31">
        <v>42235</v>
      </c>
      <c r="Z61" s="31">
        <v>41548</v>
      </c>
      <c r="AA61" s="31">
        <v>42185</v>
      </c>
    </row>
    <row r="62" spans="1:27" x14ac:dyDescent="0.2">
      <c r="A62" t="s">
        <v>526</v>
      </c>
      <c r="B62" t="s">
        <v>527</v>
      </c>
      <c r="C62" t="s">
        <v>514</v>
      </c>
      <c r="D62" t="s">
        <v>515</v>
      </c>
      <c r="E62" t="s">
        <v>516</v>
      </c>
      <c r="F62" t="s">
        <v>517</v>
      </c>
      <c r="G62" t="s">
        <v>518</v>
      </c>
      <c r="H62" t="s">
        <v>519</v>
      </c>
      <c r="I62" t="s">
        <v>520</v>
      </c>
      <c r="J62">
        <v>7039988.6399999997</v>
      </c>
      <c r="K62">
        <v>5177584.0999999996</v>
      </c>
      <c r="L62">
        <v>2583614.46</v>
      </c>
      <c r="M62">
        <v>2196072.29</v>
      </c>
      <c r="N62" t="s">
        <v>521</v>
      </c>
      <c r="O62" t="s">
        <v>522</v>
      </c>
      <c r="P62" t="s">
        <v>523</v>
      </c>
      <c r="Q62" t="s">
        <v>524</v>
      </c>
      <c r="R62" t="s">
        <v>518</v>
      </c>
      <c r="T62" t="s">
        <v>525</v>
      </c>
      <c r="U62" t="s">
        <v>50</v>
      </c>
      <c r="V62" t="s">
        <v>135</v>
      </c>
      <c r="W62" t="s">
        <v>41</v>
      </c>
      <c r="X62" s="31">
        <v>42234</v>
      </c>
      <c r="Y62" s="31">
        <v>42235</v>
      </c>
      <c r="Z62" s="31">
        <v>41548</v>
      </c>
      <c r="AA62" s="31">
        <v>42185</v>
      </c>
    </row>
    <row r="63" spans="1:27" x14ac:dyDescent="0.2">
      <c r="A63" t="s">
        <v>528</v>
      </c>
      <c r="B63" t="s">
        <v>529</v>
      </c>
      <c r="C63" t="s">
        <v>530</v>
      </c>
      <c r="D63" t="s">
        <v>531</v>
      </c>
      <c r="E63" t="s">
        <v>532</v>
      </c>
      <c r="F63" t="s">
        <v>533</v>
      </c>
      <c r="G63" t="s">
        <v>138</v>
      </c>
      <c r="H63" t="s">
        <v>139</v>
      </c>
      <c r="I63" t="s">
        <v>140</v>
      </c>
      <c r="J63">
        <v>227453.91</v>
      </c>
      <c r="K63">
        <v>183257.88</v>
      </c>
      <c r="L63">
        <v>154456.03</v>
      </c>
      <c r="M63">
        <v>131287.60999999999</v>
      </c>
      <c r="N63" t="s">
        <v>534</v>
      </c>
      <c r="O63" t="s">
        <v>535</v>
      </c>
      <c r="P63" t="s">
        <v>536</v>
      </c>
      <c r="Q63" t="s">
        <v>144</v>
      </c>
      <c r="R63" t="s">
        <v>138</v>
      </c>
      <c r="T63" t="s">
        <v>537</v>
      </c>
      <c r="U63" t="s">
        <v>60</v>
      </c>
      <c r="V63" t="s">
        <v>135</v>
      </c>
      <c r="W63" t="s">
        <v>41</v>
      </c>
      <c r="X63" s="31">
        <v>41353</v>
      </c>
      <c r="Y63" s="31">
        <v>41360</v>
      </c>
      <c r="Z63" s="31">
        <v>40787</v>
      </c>
      <c r="AA63" s="31">
        <v>41455</v>
      </c>
    </row>
    <row r="64" spans="1:27" x14ac:dyDescent="0.2">
      <c r="A64" t="s">
        <v>538</v>
      </c>
      <c r="B64" t="s">
        <v>539</v>
      </c>
      <c r="C64" t="s">
        <v>540</v>
      </c>
      <c r="D64" t="s">
        <v>541</v>
      </c>
      <c r="E64" t="s">
        <v>542</v>
      </c>
      <c r="G64" t="s">
        <v>467</v>
      </c>
      <c r="H64" t="s">
        <v>543</v>
      </c>
      <c r="I64" t="s">
        <v>544</v>
      </c>
      <c r="J64">
        <v>113066656.45</v>
      </c>
      <c r="K64">
        <v>86392820.060000002</v>
      </c>
      <c r="L64">
        <v>34557128.009999998</v>
      </c>
      <c r="M64">
        <v>29373558.800000001</v>
      </c>
      <c r="N64" t="s">
        <v>545</v>
      </c>
      <c r="O64" t="s">
        <v>546</v>
      </c>
      <c r="P64" t="s">
        <v>547</v>
      </c>
      <c r="Q64" t="s">
        <v>548</v>
      </c>
      <c r="R64" t="s">
        <v>467</v>
      </c>
      <c r="T64" t="s">
        <v>537</v>
      </c>
      <c r="U64" t="s">
        <v>60</v>
      </c>
      <c r="V64" t="s">
        <v>135</v>
      </c>
      <c r="W64" t="s">
        <v>41</v>
      </c>
      <c r="X64" s="31">
        <v>42569</v>
      </c>
      <c r="Y64" s="31">
        <v>42571</v>
      </c>
      <c r="Z64" s="31">
        <v>40667</v>
      </c>
      <c r="AA64" s="31">
        <v>42246</v>
      </c>
    </row>
    <row r="65" spans="1:27" x14ac:dyDescent="0.2">
      <c r="A65" t="s">
        <v>549</v>
      </c>
      <c r="B65" t="s">
        <v>550</v>
      </c>
      <c r="C65" t="s">
        <v>551</v>
      </c>
      <c r="D65" t="s">
        <v>552</v>
      </c>
      <c r="E65" t="s">
        <v>553</v>
      </c>
      <c r="F65" t="s">
        <v>554</v>
      </c>
      <c r="G65" t="s">
        <v>90</v>
      </c>
      <c r="H65" t="s">
        <v>91</v>
      </c>
      <c r="I65" t="s">
        <v>92</v>
      </c>
      <c r="J65">
        <v>30709461.100000001</v>
      </c>
      <c r="K65">
        <v>23876217.210000001</v>
      </c>
      <c r="L65">
        <v>9550486.8800000008</v>
      </c>
      <c r="M65">
        <v>9550486.8800000008</v>
      </c>
      <c r="N65" t="s">
        <v>555</v>
      </c>
      <c r="O65" t="s">
        <v>556</v>
      </c>
      <c r="P65" t="s">
        <v>557</v>
      </c>
      <c r="Q65" t="s">
        <v>96</v>
      </c>
      <c r="R65" t="s">
        <v>90</v>
      </c>
      <c r="T65" t="s">
        <v>493</v>
      </c>
      <c r="U65" t="s">
        <v>50</v>
      </c>
      <c r="V65" t="s">
        <v>135</v>
      </c>
      <c r="W65" t="s">
        <v>41</v>
      </c>
      <c r="X65" s="31">
        <v>41597</v>
      </c>
      <c r="Y65" s="31">
        <v>41599</v>
      </c>
      <c r="Z65" s="31">
        <v>40372</v>
      </c>
      <c r="AA65" s="31">
        <v>41348</v>
      </c>
    </row>
    <row r="66" spans="1:27" x14ac:dyDescent="0.2">
      <c r="A66" t="s">
        <v>560</v>
      </c>
      <c r="B66" t="s">
        <v>561</v>
      </c>
      <c r="C66" t="s">
        <v>198</v>
      </c>
      <c r="D66" t="s">
        <v>558</v>
      </c>
      <c r="E66" t="s">
        <v>559</v>
      </c>
      <c r="G66" t="s">
        <v>201</v>
      </c>
      <c r="H66" t="s">
        <v>202</v>
      </c>
      <c r="I66" t="s">
        <v>203</v>
      </c>
      <c r="J66">
        <v>15464714.15</v>
      </c>
      <c r="K66">
        <v>15044657.77</v>
      </c>
      <c r="L66">
        <v>7371546.8499999996</v>
      </c>
      <c r="M66">
        <v>7371546.8499999996</v>
      </c>
      <c r="N66" t="s">
        <v>562</v>
      </c>
      <c r="O66" t="s">
        <v>563</v>
      </c>
      <c r="P66" t="s">
        <v>564</v>
      </c>
      <c r="Q66" t="s">
        <v>207</v>
      </c>
      <c r="R66" t="s">
        <v>201</v>
      </c>
      <c r="T66" t="s">
        <v>525</v>
      </c>
      <c r="U66" t="s">
        <v>39</v>
      </c>
      <c r="V66" t="s">
        <v>135</v>
      </c>
      <c r="W66" t="s">
        <v>41</v>
      </c>
      <c r="X66" s="31">
        <v>42430</v>
      </c>
      <c r="Y66" s="31">
        <v>42430</v>
      </c>
      <c r="Z66" s="31">
        <v>41016</v>
      </c>
      <c r="AA66" s="31">
        <v>42328</v>
      </c>
    </row>
    <row r="67" spans="1:27" x14ac:dyDescent="0.2">
      <c r="A67" t="s">
        <v>565</v>
      </c>
      <c r="B67" t="s">
        <v>566</v>
      </c>
      <c r="C67" t="s">
        <v>198</v>
      </c>
      <c r="D67" t="s">
        <v>199</v>
      </c>
      <c r="E67" t="s">
        <v>567</v>
      </c>
      <c r="G67" t="s">
        <v>201</v>
      </c>
      <c r="H67" t="s">
        <v>202</v>
      </c>
      <c r="I67" t="s">
        <v>203</v>
      </c>
      <c r="J67">
        <v>6526848.6500000004</v>
      </c>
      <c r="K67">
        <v>6376375.1100000003</v>
      </c>
      <c r="L67">
        <v>5419918.8300000001</v>
      </c>
      <c r="M67">
        <v>5419918.8300000001</v>
      </c>
      <c r="N67" t="s">
        <v>204</v>
      </c>
      <c r="O67" t="s">
        <v>205</v>
      </c>
      <c r="P67" t="s">
        <v>206</v>
      </c>
      <c r="Q67" t="s">
        <v>207</v>
      </c>
      <c r="R67" t="s">
        <v>201</v>
      </c>
      <c r="T67" t="s">
        <v>537</v>
      </c>
      <c r="U67" t="s">
        <v>208</v>
      </c>
      <c r="V67" t="s">
        <v>209</v>
      </c>
      <c r="W67" t="s">
        <v>41</v>
      </c>
      <c r="X67" s="31">
        <v>41080</v>
      </c>
      <c r="Y67" s="31">
        <v>41081</v>
      </c>
      <c r="Z67" s="31">
        <v>39954</v>
      </c>
      <c r="AA67" s="31">
        <v>40663</v>
      </c>
    </row>
    <row r="68" spans="1:27" x14ac:dyDescent="0.2">
      <c r="A68" t="s">
        <v>570</v>
      </c>
      <c r="B68" t="s">
        <v>571</v>
      </c>
      <c r="C68" t="s">
        <v>540</v>
      </c>
      <c r="D68" t="s">
        <v>541</v>
      </c>
      <c r="E68" t="s">
        <v>542</v>
      </c>
      <c r="G68" t="s">
        <v>467</v>
      </c>
      <c r="H68" t="s">
        <v>568</v>
      </c>
      <c r="I68" t="s">
        <v>572</v>
      </c>
      <c r="J68">
        <v>50072184.380000003</v>
      </c>
      <c r="K68">
        <v>49788278.810000002</v>
      </c>
      <c r="L68">
        <v>42287615.810000002</v>
      </c>
      <c r="M68">
        <v>42287615.810000002</v>
      </c>
      <c r="N68" t="s">
        <v>573</v>
      </c>
      <c r="O68" t="s">
        <v>574</v>
      </c>
      <c r="P68" t="s">
        <v>575</v>
      </c>
      <c r="Q68" t="s">
        <v>572</v>
      </c>
      <c r="R68" t="s">
        <v>467</v>
      </c>
      <c r="T68" t="s">
        <v>525</v>
      </c>
      <c r="U68" t="s">
        <v>569</v>
      </c>
      <c r="V68" t="s">
        <v>135</v>
      </c>
      <c r="W68" t="s">
        <v>41</v>
      </c>
      <c r="X68" s="31">
        <v>42510</v>
      </c>
      <c r="Y68" s="31">
        <v>42510</v>
      </c>
      <c r="Z68" s="31">
        <v>40179</v>
      </c>
      <c r="AA68" s="31">
        <v>42338</v>
      </c>
    </row>
    <row r="69" spans="1:27" x14ac:dyDescent="0.2">
      <c r="A69" t="s">
        <v>577</v>
      </c>
      <c r="B69" t="s">
        <v>578</v>
      </c>
      <c r="C69" t="s">
        <v>576</v>
      </c>
      <c r="D69" t="s">
        <v>579</v>
      </c>
      <c r="E69" t="s">
        <v>580</v>
      </c>
      <c r="F69" t="s">
        <v>581</v>
      </c>
      <c r="G69" t="s">
        <v>63</v>
      </c>
      <c r="H69" t="s">
        <v>582</v>
      </c>
      <c r="I69" t="s">
        <v>583</v>
      </c>
      <c r="J69">
        <v>6052062.2999999998</v>
      </c>
      <c r="K69">
        <v>4625118.63</v>
      </c>
      <c r="L69">
        <v>3700094.9</v>
      </c>
      <c r="M69">
        <v>3700094.9</v>
      </c>
      <c r="N69" t="s">
        <v>584</v>
      </c>
      <c r="O69" t="s">
        <v>585</v>
      </c>
      <c r="P69" t="s">
        <v>586</v>
      </c>
      <c r="Q69" t="s">
        <v>583</v>
      </c>
      <c r="R69" t="s">
        <v>63</v>
      </c>
      <c r="T69" t="s">
        <v>525</v>
      </c>
      <c r="U69" t="s">
        <v>587</v>
      </c>
      <c r="V69" t="s">
        <v>135</v>
      </c>
      <c r="W69" t="s">
        <v>41</v>
      </c>
      <c r="X69" s="31">
        <v>40259</v>
      </c>
      <c r="Y69" s="31">
        <v>40259</v>
      </c>
      <c r="Z69" s="31">
        <v>39084</v>
      </c>
      <c r="AA69" s="31">
        <v>40178</v>
      </c>
    </row>
    <row r="70" spans="1:27" x14ac:dyDescent="0.2">
      <c r="A70" t="s">
        <v>589</v>
      </c>
      <c r="B70" t="s">
        <v>590</v>
      </c>
      <c r="C70" t="s">
        <v>576</v>
      </c>
      <c r="D70" t="s">
        <v>579</v>
      </c>
      <c r="E70" t="s">
        <v>580</v>
      </c>
      <c r="F70" t="s">
        <v>588</v>
      </c>
      <c r="G70" t="s">
        <v>63</v>
      </c>
      <c r="H70" t="s">
        <v>591</v>
      </c>
      <c r="I70" t="s">
        <v>592</v>
      </c>
      <c r="J70">
        <v>23801289.75</v>
      </c>
      <c r="K70">
        <v>19649331.98</v>
      </c>
      <c r="L70">
        <v>13487301.470000001</v>
      </c>
      <c r="M70">
        <v>13487301.470000001</v>
      </c>
      <c r="N70" t="s">
        <v>593</v>
      </c>
      <c r="O70" t="s">
        <v>594</v>
      </c>
      <c r="P70" t="s">
        <v>595</v>
      </c>
      <c r="Q70" t="s">
        <v>592</v>
      </c>
      <c r="R70" t="s">
        <v>63</v>
      </c>
      <c r="T70" t="s">
        <v>525</v>
      </c>
      <c r="U70" t="s">
        <v>587</v>
      </c>
      <c r="V70" t="s">
        <v>135</v>
      </c>
      <c r="W70" t="s">
        <v>41</v>
      </c>
      <c r="X70" s="31">
        <v>41668</v>
      </c>
      <c r="Y70" s="31">
        <v>42256</v>
      </c>
      <c r="Z70" s="31">
        <v>40087</v>
      </c>
      <c r="AA70" s="31">
        <v>41364</v>
      </c>
    </row>
    <row r="71" spans="1:27" x14ac:dyDescent="0.2">
      <c r="A71" t="s">
        <v>596</v>
      </c>
      <c r="B71" t="s">
        <v>597</v>
      </c>
      <c r="C71" t="s">
        <v>598</v>
      </c>
      <c r="D71" t="s">
        <v>599</v>
      </c>
      <c r="E71" t="s">
        <v>600</v>
      </c>
      <c r="G71" t="s">
        <v>156</v>
      </c>
      <c r="H71" t="s">
        <v>601</v>
      </c>
      <c r="I71" t="s">
        <v>602</v>
      </c>
      <c r="J71">
        <v>1953923.165</v>
      </c>
      <c r="K71">
        <v>1895103.335</v>
      </c>
      <c r="L71">
        <v>1742547.5149999999</v>
      </c>
      <c r="M71">
        <v>1742547.5149999999</v>
      </c>
      <c r="N71" t="s">
        <v>603</v>
      </c>
      <c r="O71" t="s">
        <v>604</v>
      </c>
      <c r="P71" t="s">
        <v>605</v>
      </c>
      <c r="Q71" t="s">
        <v>606</v>
      </c>
      <c r="R71" t="s">
        <v>156</v>
      </c>
      <c r="T71" t="s">
        <v>525</v>
      </c>
      <c r="U71" t="s">
        <v>134</v>
      </c>
      <c r="V71" t="s">
        <v>209</v>
      </c>
      <c r="W71" t="s">
        <v>41</v>
      </c>
      <c r="X71" s="31">
        <v>41519</v>
      </c>
      <c r="Y71" s="31">
        <v>41520</v>
      </c>
      <c r="Z71" s="31">
        <v>40970</v>
      </c>
      <c r="AA71" s="31">
        <v>41547</v>
      </c>
    </row>
    <row r="72" spans="1:27" x14ac:dyDescent="0.2">
      <c r="A72" t="s">
        <v>607</v>
      </c>
      <c r="B72" t="s">
        <v>608</v>
      </c>
      <c r="C72" t="s">
        <v>268</v>
      </c>
      <c r="D72" t="s">
        <v>269</v>
      </c>
      <c r="E72" t="s">
        <v>609</v>
      </c>
      <c r="F72" t="s">
        <v>610</v>
      </c>
      <c r="G72" t="s">
        <v>100</v>
      </c>
      <c r="H72" t="s">
        <v>611</v>
      </c>
      <c r="I72" t="s">
        <v>612</v>
      </c>
      <c r="J72">
        <v>295466.93</v>
      </c>
      <c r="K72">
        <v>240836.8</v>
      </c>
      <c r="L72">
        <v>204711.28</v>
      </c>
      <c r="M72">
        <v>204711.28</v>
      </c>
      <c r="N72" t="s">
        <v>613</v>
      </c>
      <c r="O72" t="s">
        <v>614</v>
      </c>
      <c r="P72" t="s">
        <v>615</v>
      </c>
      <c r="Q72" t="s">
        <v>616</v>
      </c>
      <c r="R72" t="s">
        <v>100</v>
      </c>
      <c r="T72" t="s">
        <v>525</v>
      </c>
      <c r="U72" t="s">
        <v>50</v>
      </c>
      <c r="V72" t="s">
        <v>135</v>
      </c>
      <c r="W72" t="s">
        <v>41</v>
      </c>
      <c r="X72" s="31">
        <v>41173</v>
      </c>
      <c r="Y72" s="31">
        <v>41173</v>
      </c>
      <c r="Z72" s="31">
        <v>40492</v>
      </c>
      <c r="AA72" s="31">
        <v>41263</v>
      </c>
    </row>
    <row r="73" spans="1:27" x14ac:dyDescent="0.2">
      <c r="A73" t="s">
        <v>617</v>
      </c>
      <c r="B73" t="s">
        <v>618</v>
      </c>
      <c r="C73" t="s">
        <v>474</v>
      </c>
      <c r="D73" t="s">
        <v>619</v>
      </c>
      <c r="E73" t="s">
        <v>620</v>
      </c>
      <c r="G73" t="s">
        <v>425</v>
      </c>
      <c r="H73" t="s">
        <v>426</v>
      </c>
      <c r="I73" t="s">
        <v>427</v>
      </c>
      <c r="J73">
        <v>2581886.13</v>
      </c>
      <c r="K73">
        <v>1982502.63</v>
      </c>
      <c r="L73">
        <v>1189501.58</v>
      </c>
      <c r="M73">
        <v>1189501.58</v>
      </c>
      <c r="N73" t="s">
        <v>621</v>
      </c>
      <c r="O73" t="s">
        <v>622</v>
      </c>
      <c r="P73" t="s">
        <v>623</v>
      </c>
      <c r="Q73" t="s">
        <v>431</v>
      </c>
      <c r="R73" t="s">
        <v>425</v>
      </c>
      <c r="T73" t="s">
        <v>525</v>
      </c>
      <c r="U73" t="s">
        <v>39</v>
      </c>
      <c r="V73" t="s">
        <v>135</v>
      </c>
      <c r="W73" t="s">
        <v>41</v>
      </c>
      <c r="X73" s="31">
        <v>42024</v>
      </c>
      <c r="Y73" s="31">
        <v>42025</v>
      </c>
      <c r="Z73" s="31">
        <v>41170</v>
      </c>
      <c r="AA73" s="31">
        <v>41820</v>
      </c>
    </row>
    <row r="74" spans="1:27" x14ac:dyDescent="0.2">
      <c r="A74" t="s">
        <v>624</v>
      </c>
      <c r="B74" t="s">
        <v>625</v>
      </c>
      <c r="C74" t="s">
        <v>551</v>
      </c>
      <c r="D74" t="s">
        <v>552</v>
      </c>
      <c r="E74" t="s">
        <v>553</v>
      </c>
      <c r="F74" t="s">
        <v>554</v>
      </c>
      <c r="G74" t="s">
        <v>90</v>
      </c>
      <c r="H74" t="s">
        <v>626</v>
      </c>
      <c r="I74" t="s">
        <v>238</v>
      </c>
      <c r="J74">
        <v>24636681.350000001</v>
      </c>
      <c r="K74">
        <v>18736739.129999999</v>
      </c>
      <c r="L74">
        <v>11242043.470000001</v>
      </c>
      <c r="M74">
        <v>11242043.470000001</v>
      </c>
      <c r="N74" t="s">
        <v>235</v>
      </c>
      <c r="O74" t="s">
        <v>236</v>
      </c>
      <c r="P74" t="s">
        <v>237</v>
      </c>
      <c r="Q74" t="s">
        <v>238</v>
      </c>
      <c r="R74" t="s">
        <v>90</v>
      </c>
      <c r="T74" t="s">
        <v>537</v>
      </c>
      <c r="U74" t="s">
        <v>78</v>
      </c>
      <c r="V74" t="s">
        <v>209</v>
      </c>
      <c r="W74" t="s">
        <v>41</v>
      </c>
      <c r="X74" s="31">
        <v>41324</v>
      </c>
      <c r="Y74" s="31">
        <v>41324</v>
      </c>
      <c r="Z74" s="31">
        <v>40228</v>
      </c>
      <c r="AA74" s="31">
        <v>41090</v>
      </c>
    </row>
    <row r="75" spans="1:27" x14ac:dyDescent="0.2">
      <c r="A75" t="s">
        <v>627</v>
      </c>
      <c r="B75" t="s">
        <v>628</v>
      </c>
      <c r="C75" t="s">
        <v>551</v>
      </c>
      <c r="D75" t="s">
        <v>552</v>
      </c>
      <c r="E75" t="s">
        <v>553</v>
      </c>
      <c r="F75" t="s">
        <v>554</v>
      </c>
      <c r="G75" t="s">
        <v>90</v>
      </c>
      <c r="H75" t="s">
        <v>91</v>
      </c>
      <c r="I75" t="s">
        <v>92</v>
      </c>
      <c r="J75">
        <v>9735486.6400000006</v>
      </c>
      <c r="K75">
        <v>7066431.54</v>
      </c>
      <c r="L75">
        <v>3533215.77</v>
      </c>
      <c r="M75">
        <v>3533215.77</v>
      </c>
      <c r="N75" t="s">
        <v>629</v>
      </c>
      <c r="O75" t="s">
        <v>94</v>
      </c>
      <c r="P75" t="s">
        <v>95</v>
      </c>
      <c r="Q75" t="s">
        <v>96</v>
      </c>
      <c r="R75" t="s">
        <v>90</v>
      </c>
      <c r="T75" t="s">
        <v>537</v>
      </c>
      <c r="U75" t="s">
        <v>97</v>
      </c>
      <c r="V75" t="s">
        <v>135</v>
      </c>
      <c r="W75" t="s">
        <v>41</v>
      </c>
      <c r="X75" s="31">
        <v>41228</v>
      </c>
      <c r="Y75" s="31">
        <v>41229</v>
      </c>
      <c r="Z75" s="31">
        <v>40208</v>
      </c>
      <c r="AA75" s="31">
        <v>41121</v>
      </c>
    </row>
    <row r="76" spans="1:27" x14ac:dyDescent="0.2">
      <c r="A76" t="s">
        <v>485</v>
      </c>
      <c r="B76" t="s">
        <v>486</v>
      </c>
      <c r="C76" t="s">
        <v>179</v>
      </c>
      <c r="D76" t="s">
        <v>180</v>
      </c>
      <c r="E76" t="s">
        <v>181</v>
      </c>
      <c r="G76" t="s">
        <v>53</v>
      </c>
      <c r="H76" t="s">
        <v>54</v>
      </c>
      <c r="I76" t="s">
        <v>55</v>
      </c>
      <c r="J76">
        <v>10889058.84</v>
      </c>
      <c r="K76">
        <v>8372506.8300000001</v>
      </c>
      <c r="L76">
        <v>3348165.49</v>
      </c>
      <c r="M76">
        <v>2845940.67</v>
      </c>
      <c r="N76" t="s">
        <v>56</v>
      </c>
      <c r="O76" t="s">
        <v>57</v>
      </c>
      <c r="P76" t="s">
        <v>58</v>
      </c>
      <c r="Q76" t="s">
        <v>59</v>
      </c>
      <c r="R76" t="s">
        <v>53</v>
      </c>
      <c r="T76" t="s">
        <v>389</v>
      </c>
      <c r="U76" t="s">
        <v>60</v>
      </c>
      <c r="V76" t="s">
        <v>135</v>
      </c>
      <c r="W76" t="s">
        <v>41</v>
      </c>
      <c r="X76" s="31">
        <v>42235</v>
      </c>
      <c r="Y76" s="31">
        <v>42242</v>
      </c>
      <c r="Z76" s="31">
        <v>40960</v>
      </c>
      <c r="AA76" s="31">
        <v>42185</v>
      </c>
    </row>
    <row r="77" spans="1:27" x14ac:dyDescent="0.2">
      <c r="A77" s="3" t="s">
        <v>405</v>
      </c>
      <c r="B77" s="2" t="s">
        <v>406</v>
      </c>
      <c r="C77" s="2" t="s">
        <v>123</v>
      </c>
      <c r="D77" s="2" t="s">
        <v>124</v>
      </c>
      <c r="E77" s="2" t="s">
        <v>125</v>
      </c>
      <c r="F77" s="2"/>
      <c r="G77" s="2" t="s">
        <v>156</v>
      </c>
      <c r="H77" s="2" t="s">
        <v>157</v>
      </c>
      <c r="I77" s="2" t="s">
        <v>159</v>
      </c>
      <c r="J77" s="19">
        <v>34138644.585000001</v>
      </c>
      <c r="K77" s="19">
        <v>24107726.745000001</v>
      </c>
      <c r="L77" s="19">
        <v>20714684</v>
      </c>
      <c r="M77" s="19">
        <v>19563868.5</v>
      </c>
      <c r="N77" s="2" t="s">
        <v>407</v>
      </c>
      <c r="O77" s="2" t="s">
        <v>408</v>
      </c>
      <c r="P77" s="2" t="s">
        <v>158</v>
      </c>
      <c r="Q77" s="2" t="s">
        <v>159</v>
      </c>
      <c r="R77" s="2" t="s">
        <v>156</v>
      </c>
      <c r="S77" s="2"/>
      <c r="T77" s="2" t="s">
        <v>389</v>
      </c>
      <c r="U77" s="2" t="s">
        <v>60</v>
      </c>
      <c r="V77" s="2" t="s">
        <v>135</v>
      </c>
      <c r="W77" s="2" t="s">
        <v>41</v>
      </c>
      <c r="X77" s="29">
        <v>41463</v>
      </c>
      <c r="Y77" s="29">
        <v>41464</v>
      </c>
      <c r="Z77" s="29">
        <v>39448</v>
      </c>
      <c r="AA77" s="30">
        <v>41517</v>
      </c>
    </row>
    <row r="78" spans="1:27" x14ac:dyDescent="0.2">
      <c r="A78" s="13" t="s">
        <v>476</v>
      </c>
      <c r="B78" s="14" t="s">
        <v>477</v>
      </c>
      <c r="C78" s="14" t="s">
        <v>123</v>
      </c>
      <c r="D78" s="14" t="s">
        <v>124</v>
      </c>
      <c r="E78" s="14" t="s">
        <v>125</v>
      </c>
      <c r="F78" s="14"/>
      <c r="G78" s="14" t="s">
        <v>156</v>
      </c>
      <c r="H78" s="14" t="s">
        <v>471</v>
      </c>
      <c r="I78" s="14" t="s">
        <v>472</v>
      </c>
      <c r="J78" s="23">
        <v>18057600</v>
      </c>
      <c r="K78" s="23">
        <v>18057600</v>
      </c>
      <c r="L78" s="23">
        <v>16251840</v>
      </c>
      <c r="M78" s="23">
        <v>15348960</v>
      </c>
      <c r="N78" s="14" t="s">
        <v>478</v>
      </c>
      <c r="O78" s="14" t="s">
        <v>479</v>
      </c>
      <c r="P78" s="14" t="s">
        <v>473</v>
      </c>
      <c r="Q78" s="14" t="s">
        <v>472</v>
      </c>
      <c r="R78" s="14" t="s">
        <v>156</v>
      </c>
      <c r="S78" s="14"/>
      <c r="T78" s="14" t="s">
        <v>133</v>
      </c>
      <c r="U78" s="14" t="s">
        <v>50</v>
      </c>
      <c r="V78" s="14" t="s">
        <v>135</v>
      </c>
      <c r="W78" s="14" t="s">
        <v>41</v>
      </c>
      <c r="X78" s="32">
        <v>42997</v>
      </c>
      <c r="Y78" s="32">
        <v>42998</v>
      </c>
      <c r="Z78" s="32">
        <v>39818</v>
      </c>
      <c r="AA78" s="33">
        <v>40663</v>
      </c>
    </row>
    <row r="79" spans="1:27" x14ac:dyDescent="0.2">
      <c r="A79" s="3" t="s">
        <v>480</v>
      </c>
      <c r="B79" s="2" t="s">
        <v>481</v>
      </c>
      <c r="C79" s="2" t="s">
        <v>179</v>
      </c>
      <c r="D79" s="2" t="s">
        <v>180</v>
      </c>
      <c r="E79" s="2" t="s">
        <v>181</v>
      </c>
      <c r="F79" s="2"/>
      <c r="G79" s="2" t="s">
        <v>53</v>
      </c>
      <c r="H79" s="2" t="s">
        <v>54</v>
      </c>
      <c r="I79" s="2" t="s">
        <v>55</v>
      </c>
      <c r="J79" s="19">
        <v>9728019.1300000008</v>
      </c>
      <c r="K79" s="19">
        <v>7907391.1399999997</v>
      </c>
      <c r="L79" s="19">
        <v>3162956.46</v>
      </c>
      <c r="M79" s="19">
        <v>2688512.99</v>
      </c>
      <c r="N79" s="2" t="s">
        <v>482</v>
      </c>
      <c r="O79" s="2" t="s">
        <v>483</v>
      </c>
      <c r="P79" s="2" t="s">
        <v>484</v>
      </c>
      <c r="Q79" s="2" t="s">
        <v>59</v>
      </c>
      <c r="R79" s="2" t="s">
        <v>53</v>
      </c>
      <c r="S79" s="2"/>
      <c r="T79" s="2" t="s">
        <v>38</v>
      </c>
      <c r="U79" s="2" t="s">
        <v>50</v>
      </c>
      <c r="V79" s="2" t="s">
        <v>135</v>
      </c>
      <c r="W79" s="2" t="s">
        <v>41</v>
      </c>
      <c r="X79" s="29">
        <v>42108</v>
      </c>
      <c r="Y79" s="29">
        <v>42114</v>
      </c>
      <c r="Z79" s="29">
        <v>41746</v>
      </c>
      <c r="AA79" s="30">
        <v>42003</v>
      </c>
    </row>
    <row r="80" spans="1:27" x14ac:dyDescent="0.2">
      <c r="A80" s="13" t="s">
        <v>188</v>
      </c>
      <c r="B80" s="14" t="s">
        <v>189</v>
      </c>
      <c r="C80" s="14" t="s">
        <v>179</v>
      </c>
      <c r="D80" s="14" t="s">
        <v>180</v>
      </c>
      <c r="E80" s="14" t="s">
        <v>181</v>
      </c>
      <c r="F80" s="14"/>
      <c r="G80" s="14" t="s">
        <v>53</v>
      </c>
      <c r="H80" s="14" t="s">
        <v>190</v>
      </c>
      <c r="I80" s="14" t="s">
        <v>191</v>
      </c>
      <c r="J80" s="23">
        <v>12720773.52</v>
      </c>
      <c r="K80" s="23">
        <v>9273955.3000000007</v>
      </c>
      <c r="L80" s="23">
        <v>3708654.73</v>
      </c>
      <c r="M80" s="23">
        <v>3152356.52</v>
      </c>
      <c r="N80" s="14" t="s">
        <v>192</v>
      </c>
      <c r="O80" s="14" t="s">
        <v>193</v>
      </c>
      <c r="P80" s="14" t="s">
        <v>194</v>
      </c>
      <c r="Q80" s="14" t="s">
        <v>195</v>
      </c>
      <c r="R80" s="14" t="s">
        <v>53</v>
      </c>
      <c r="S80" s="14"/>
      <c r="T80" s="14" t="s">
        <v>38</v>
      </c>
      <c r="U80" s="14" t="s">
        <v>60</v>
      </c>
      <c r="V80" s="14" t="s">
        <v>135</v>
      </c>
      <c r="W80" s="14" t="s">
        <v>41</v>
      </c>
      <c r="X80" s="32">
        <v>42485</v>
      </c>
      <c r="Y80" s="32">
        <v>42487</v>
      </c>
      <c r="Z80" s="32">
        <v>40653</v>
      </c>
      <c r="AA80" s="33">
        <v>41893</v>
      </c>
    </row>
    <row r="81" spans="1:27" x14ac:dyDescent="0.2">
      <c r="A81" s="13" t="s">
        <v>487</v>
      </c>
      <c r="B81" s="14" t="s">
        <v>488</v>
      </c>
      <c r="C81" s="14" t="s">
        <v>456</v>
      </c>
      <c r="D81" s="14" t="s">
        <v>489</v>
      </c>
      <c r="E81" s="14" t="s">
        <v>490</v>
      </c>
      <c r="F81" s="14"/>
      <c r="G81" s="14" t="s">
        <v>114</v>
      </c>
      <c r="H81" s="14" t="s">
        <v>115</v>
      </c>
      <c r="I81" s="14" t="s">
        <v>116</v>
      </c>
      <c r="J81" s="23">
        <v>11951576.869999999</v>
      </c>
      <c r="K81" s="23">
        <v>11900121.24</v>
      </c>
      <c r="L81" s="23">
        <v>8925090.9199999999</v>
      </c>
      <c r="M81" s="23">
        <v>8925090.9199999999</v>
      </c>
      <c r="N81" s="14" t="s">
        <v>491</v>
      </c>
      <c r="O81" s="14" t="s">
        <v>492</v>
      </c>
      <c r="P81" s="14" t="s">
        <v>119</v>
      </c>
      <c r="Q81" s="14" t="s">
        <v>120</v>
      </c>
      <c r="R81" s="14" t="s">
        <v>114</v>
      </c>
      <c r="S81" s="14"/>
      <c r="T81" s="14" t="s">
        <v>493</v>
      </c>
      <c r="U81" s="14" t="s">
        <v>134</v>
      </c>
      <c r="V81" s="14" t="s">
        <v>135</v>
      </c>
      <c r="W81" s="14" t="s">
        <v>41</v>
      </c>
      <c r="X81" s="32">
        <v>41957</v>
      </c>
      <c r="Y81" s="32">
        <v>41969</v>
      </c>
      <c r="Z81" s="32">
        <v>39965</v>
      </c>
      <c r="AA81" s="33">
        <v>41698</v>
      </c>
    </row>
    <row r="82" spans="1:27" x14ac:dyDescent="0.2">
      <c r="A82" s="3" t="s">
        <v>494</v>
      </c>
      <c r="B82" s="2" t="s">
        <v>495</v>
      </c>
      <c r="C82" s="2" t="s">
        <v>230</v>
      </c>
      <c r="D82" s="2" t="s">
        <v>231</v>
      </c>
      <c r="E82" s="2" t="s">
        <v>232</v>
      </c>
      <c r="F82" s="2"/>
      <c r="G82" s="2" t="s">
        <v>81</v>
      </c>
      <c r="H82" s="2" t="s">
        <v>82</v>
      </c>
      <c r="I82" s="2" t="s">
        <v>83</v>
      </c>
      <c r="J82" s="19">
        <v>3814698.64</v>
      </c>
      <c r="K82" s="19">
        <v>3053173.75</v>
      </c>
      <c r="L82" s="19">
        <v>2137221.62</v>
      </c>
      <c r="M82" s="19">
        <v>1816638.38</v>
      </c>
      <c r="N82" s="2" t="s">
        <v>496</v>
      </c>
      <c r="O82" s="2" t="s">
        <v>497</v>
      </c>
      <c r="P82" s="2" t="s">
        <v>498</v>
      </c>
      <c r="Q82" s="2" t="s">
        <v>470</v>
      </c>
      <c r="R82" s="2" t="s">
        <v>467</v>
      </c>
      <c r="S82" s="2"/>
      <c r="T82" s="2" t="s">
        <v>38</v>
      </c>
      <c r="U82" s="2" t="s">
        <v>277</v>
      </c>
      <c r="V82" s="2" t="s">
        <v>135</v>
      </c>
      <c r="W82" s="2" t="s">
        <v>41</v>
      </c>
      <c r="X82" s="29">
        <v>42289</v>
      </c>
      <c r="Y82" s="29">
        <v>42290</v>
      </c>
      <c r="Z82" s="29">
        <v>41548</v>
      </c>
      <c r="AA82" s="30">
        <v>42124</v>
      </c>
    </row>
    <row r="83" spans="1:27" x14ac:dyDescent="0.2">
      <c r="A83" s="4" t="s">
        <v>499</v>
      </c>
      <c r="B83" s="5" t="s">
        <v>500</v>
      </c>
      <c r="C83" s="5" t="s">
        <v>474</v>
      </c>
      <c r="D83" s="5" t="s">
        <v>475</v>
      </c>
      <c r="E83" s="5" t="s">
        <v>501</v>
      </c>
      <c r="F83" s="5"/>
      <c r="G83" s="5" t="s">
        <v>425</v>
      </c>
      <c r="H83" s="5" t="s">
        <v>502</v>
      </c>
      <c r="I83" s="5" t="s">
        <v>503</v>
      </c>
      <c r="J83" s="17">
        <v>11122151.98</v>
      </c>
      <c r="K83" s="17">
        <v>9020500</v>
      </c>
      <c r="L83" s="17">
        <v>4510250.01</v>
      </c>
      <c r="M83" s="17">
        <v>3833712.52</v>
      </c>
      <c r="N83" s="5" t="s">
        <v>504</v>
      </c>
      <c r="O83" s="5" t="s">
        <v>505</v>
      </c>
      <c r="P83" s="5" t="s">
        <v>506</v>
      </c>
      <c r="Q83" s="5" t="s">
        <v>503</v>
      </c>
      <c r="R83" s="5" t="s">
        <v>425</v>
      </c>
      <c r="S83" s="5"/>
      <c r="T83" s="5" t="s">
        <v>389</v>
      </c>
      <c r="U83" s="5" t="s">
        <v>134</v>
      </c>
      <c r="V83" s="5" t="s">
        <v>40</v>
      </c>
      <c r="W83" s="5" t="s">
        <v>41</v>
      </c>
      <c r="X83" s="25">
        <v>41957</v>
      </c>
      <c r="Y83" s="25">
        <v>41961</v>
      </c>
      <c r="Z83" s="25">
        <v>40837</v>
      </c>
      <c r="AA83" s="26">
        <v>41274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37"/>
  <sheetViews>
    <sheetView tabSelected="1" topLeftCell="U1" workbookViewId="0">
      <selection activeCell="Y8" sqref="Y8"/>
    </sheetView>
  </sheetViews>
  <sheetFormatPr baseColWidth="10" defaultColWidth="10.6640625" defaultRowHeight="16" x14ac:dyDescent="0.2"/>
  <cols>
    <col min="1" max="1" width="19.5" bestFit="1" customWidth="1"/>
    <col min="2" max="2" width="21.5" bestFit="1" customWidth="1"/>
    <col min="3" max="3" width="21.1640625" bestFit="1" customWidth="1"/>
    <col min="4" max="4" width="23.1640625" bestFit="1" customWidth="1"/>
    <col min="5" max="5" width="23" bestFit="1" customWidth="1"/>
    <col min="6" max="6" width="28" bestFit="1" customWidth="1"/>
    <col min="7" max="8" width="18.6640625" bestFit="1" customWidth="1"/>
    <col min="9" max="9" width="19.33203125" bestFit="1" customWidth="1"/>
    <col min="10" max="11" width="18.6640625" bestFit="1" customWidth="1"/>
    <col min="12" max="12" width="19.33203125" bestFit="1" customWidth="1"/>
    <col min="13" max="14" width="18.6640625" bestFit="1" customWidth="1"/>
    <col min="15" max="15" width="19.33203125" bestFit="1" customWidth="1"/>
    <col min="16" max="16" width="24.6640625" customWidth="1"/>
    <col min="17" max="17" width="24.5" customWidth="1"/>
    <col min="18" max="18" width="28.1640625" customWidth="1"/>
    <col min="19" max="19" width="22.83203125" customWidth="1"/>
    <col min="20" max="20" width="14.1640625" customWidth="1"/>
    <col min="21" max="21" width="21.6640625" customWidth="1"/>
    <col min="22" max="25" width="40.6640625" customWidth="1"/>
    <col min="26" max="26" width="24.33203125" customWidth="1"/>
    <col min="27" max="30" width="12.1640625" bestFit="1" customWidth="1"/>
    <col min="31" max="31" width="11.1640625" bestFit="1" customWidth="1"/>
    <col min="32" max="33" width="12.1640625" bestFit="1" customWidth="1"/>
    <col min="34" max="35" width="11.1640625" bestFit="1" customWidth="1"/>
    <col min="36" max="36" width="12.1640625" bestFit="1" customWidth="1"/>
    <col min="37" max="38" width="10.1640625" bestFit="1" customWidth="1"/>
    <col min="39" max="39" width="11.1640625" bestFit="1" customWidth="1"/>
    <col min="40" max="42" width="12.1640625" bestFit="1" customWidth="1"/>
    <col min="43" max="43" width="10.1640625" bestFit="1" customWidth="1"/>
    <col min="44" max="44" width="12.1640625" bestFit="1" customWidth="1"/>
    <col min="45" max="45" width="10.1640625" bestFit="1" customWidth="1"/>
    <col min="46" max="51" width="12.1640625" bestFit="1" customWidth="1"/>
    <col min="52" max="52" width="10.1640625" bestFit="1" customWidth="1"/>
    <col min="53" max="53" width="11.1640625" bestFit="1" customWidth="1"/>
    <col min="54" max="54" width="10.1640625" bestFit="1" customWidth="1"/>
    <col min="55" max="57" width="11.1640625" bestFit="1" customWidth="1"/>
    <col min="58" max="59" width="12.1640625" bestFit="1" customWidth="1"/>
    <col min="60" max="60" width="11.1640625" bestFit="1" customWidth="1"/>
    <col min="61" max="61" width="12.1640625" bestFit="1" customWidth="1"/>
    <col min="62" max="63" width="10.1640625" bestFit="1" customWidth="1"/>
    <col min="64" max="64" width="12.1640625" bestFit="1" customWidth="1"/>
    <col min="65" max="65" width="11.1640625" bestFit="1" customWidth="1"/>
    <col min="66" max="66" width="10.1640625" bestFit="1" customWidth="1"/>
    <col min="67" max="67" width="12.1640625" bestFit="1" customWidth="1"/>
    <col min="68" max="72" width="11.1640625" bestFit="1" customWidth="1"/>
    <col min="73" max="73" width="13.6640625" bestFit="1" customWidth="1"/>
  </cols>
  <sheetData>
    <row r="1" spans="1:26" x14ac:dyDescent="0.2">
      <c r="A1" t="s">
        <v>631</v>
      </c>
      <c r="B1" s="36" t="s">
        <v>9</v>
      </c>
      <c r="C1" s="36" t="s">
        <v>11</v>
      </c>
      <c r="D1" s="24" t="s">
        <v>633</v>
      </c>
      <c r="E1" s="24" t="s">
        <v>634</v>
      </c>
      <c r="F1" s="24" t="s">
        <v>635</v>
      </c>
      <c r="G1" s="35" t="s">
        <v>636</v>
      </c>
      <c r="H1" s="35" t="s">
        <v>638</v>
      </c>
      <c r="I1" s="35" t="s">
        <v>639</v>
      </c>
      <c r="J1" s="37" t="s">
        <v>640</v>
      </c>
      <c r="K1" s="37" t="s">
        <v>641</v>
      </c>
      <c r="L1" s="37" t="s">
        <v>642</v>
      </c>
      <c r="M1" s="35" t="s">
        <v>643</v>
      </c>
      <c r="N1" s="35" t="s">
        <v>644</v>
      </c>
      <c r="O1" s="35" t="s">
        <v>645</v>
      </c>
      <c r="P1" s="46" t="s">
        <v>653</v>
      </c>
      <c r="Q1" s="46" t="s">
        <v>654</v>
      </c>
      <c r="R1" s="73" t="s">
        <v>655</v>
      </c>
      <c r="S1" s="54" t="s">
        <v>652</v>
      </c>
      <c r="T1" s="59" t="s">
        <v>649</v>
      </c>
      <c r="U1" s="64" t="s">
        <v>651</v>
      </c>
      <c r="V1" s="68" t="s">
        <v>657</v>
      </c>
      <c r="W1" s="68" t="s">
        <v>658</v>
      </c>
      <c r="X1" s="68" t="s">
        <v>659</v>
      </c>
      <c r="Y1" s="68" t="s">
        <v>660</v>
      </c>
      <c r="Z1" s="76" t="s">
        <v>656</v>
      </c>
    </row>
    <row r="2" spans="1:26" x14ac:dyDescent="0.2">
      <c r="A2" t="s">
        <v>53</v>
      </c>
      <c r="B2" s="38">
        <v>511226737.43999994</v>
      </c>
      <c r="C2" s="38">
        <v>290387976.68000001</v>
      </c>
      <c r="D2" s="39">
        <f>2/3*$B2</f>
        <v>340817824.95999992</v>
      </c>
      <c r="E2" s="39">
        <f>1/3*$B2</f>
        <v>170408912.47999996</v>
      </c>
      <c r="F2" s="39">
        <f>0.485*$B2</f>
        <v>247944967.65839997</v>
      </c>
      <c r="G2" s="40">
        <f>(1.023*1.037*1.027)*D2</f>
        <v>371318967.54816002</v>
      </c>
      <c r="H2" s="40">
        <f t="shared" ref="H2:I17" si="0">(1.023*1.037*1.027)*E2</f>
        <v>185659483.77408001</v>
      </c>
      <c r="I2" s="40">
        <f t="shared" si="0"/>
        <v>270134548.89128649</v>
      </c>
      <c r="J2" s="41">
        <f>(1.025^3)*G2</f>
        <v>399869915.03729272</v>
      </c>
      <c r="K2" s="41">
        <f t="shared" ref="K2:M17" si="1">(1.025^3)*H2</f>
        <v>199934957.51864636</v>
      </c>
      <c r="L2" s="41">
        <f t="shared" si="1"/>
        <v>290905363.18963051</v>
      </c>
      <c r="M2" s="40">
        <f>(1.025^3)*J2</f>
        <v>430616162.723207</v>
      </c>
      <c r="N2" s="40">
        <f t="shared" ref="N2:O17" si="2">(1.025^3)*K2</f>
        <v>215308081.3616035</v>
      </c>
      <c r="O2" s="40">
        <f t="shared" si="2"/>
        <v>313273258.38113314</v>
      </c>
      <c r="P2" s="47">
        <f>G2*(1.025^6)+J2*(1.025^3)+M2</f>
        <v>1291848488.169621</v>
      </c>
      <c r="Q2" s="47">
        <f t="shared" ref="Q2:R17" si="3">H2*(1.025^6)+K2*(1.025^3)+N2</f>
        <v>645924244.0848105</v>
      </c>
      <c r="R2" s="74">
        <f t="shared" si="3"/>
        <v>939819775.14339948</v>
      </c>
      <c r="S2" s="57">
        <f>P2/P$18</f>
        <v>0.13521221400872957</v>
      </c>
      <c r="T2" s="60">
        <f>B22</f>
        <v>6.8229647757896653E-2</v>
      </c>
      <c r="U2" s="65">
        <f>S2*$S$20+T2*$T$20</f>
        <v>0.10841918750839641</v>
      </c>
      <c r="V2" s="67">
        <f>U2*$F$18</f>
        <v>198813340.47665092</v>
      </c>
      <c r="W2" s="67">
        <f>(1.023*1.037*1.027)*V2</f>
        <v>216605936.99656141</v>
      </c>
      <c r="X2" s="67">
        <f>(1.025^3)*W2</f>
        <v>233260902.87093762</v>
      </c>
      <c r="Y2" s="67">
        <f>(1.025^3)*X2</f>
        <v>251196479.48074827</v>
      </c>
      <c r="Z2" s="77">
        <f>W2*(1.025^6)+X2*(1.025^3)+Y2</f>
        <v>753589438.44224477</v>
      </c>
    </row>
    <row r="3" spans="1:26" x14ac:dyDescent="0.2">
      <c r="A3" t="s">
        <v>114</v>
      </c>
      <c r="B3" s="38">
        <v>164379634.49000001</v>
      </c>
      <c r="C3" s="38">
        <v>105182477.8</v>
      </c>
      <c r="D3" s="39">
        <f t="shared" ref="D3:D17" si="4">2/3*$B3</f>
        <v>109586422.99333334</v>
      </c>
      <c r="E3" s="39">
        <f>1/3*$B3</f>
        <v>54793211.49666667</v>
      </c>
      <c r="F3" s="39">
        <f t="shared" ref="F3:F17" si="5">0.485*$B3</f>
        <v>79724122.727650002</v>
      </c>
      <c r="G3" s="40">
        <f t="shared" ref="G3:G17" si="6">(1.023*1.037*1.027)*D3</f>
        <v>119393747.81221095</v>
      </c>
      <c r="H3" s="40">
        <f t="shared" si="0"/>
        <v>59696873.906105474</v>
      </c>
      <c r="I3" s="40">
        <f t="shared" si="0"/>
        <v>86858951.533383459</v>
      </c>
      <c r="J3" s="41">
        <f t="shared" ref="J3:J17" si="7">(1.025^3)*G3</f>
        <v>128574007.70258422</v>
      </c>
      <c r="K3" s="41">
        <f t="shared" si="1"/>
        <v>64287003.851292111</v>
      </c>
      <c r="L3" s="41">
        <f t="shared" si="1"/>
        <v>93537590.603630006</v>
      </c>
      <c r="M3" s="40">
        <f t="shared" si="1"/>
        <v>138460143.51359072</v>
      </c>
      <c r="N3" s="40">
        <f t="shared" si="2"/>
        <v>69230071.756795362</v>
      </c>
      <c r="O3" s="40">
        <f t="shared" si="2"/>
        <v>100729754.40613723</v>
      </c>
      <c r="P3" s="47">
        <f t="shared" ref="P3:P17" si="8">G3*(1.025^6)+J3*(1.025^3)+M3</f>
        <v>415380430.54077208</v>
      </c>
      <c r="Q3" s="47">
        <f t="shared" si="3"/>
        <v>207690215.27038604</v>
      </c>
      <c r="R3" s="74">
        <f t="shared" si="3"/>
        <v>302189263.21841168</v>
      </c>
      <c r="S3" s="55">
        <f t="shared" ref="S3:S17" si="9">P3/P$18</f>
        <v>4.3476079574079778E-2</v>
      </c>
      <c r="T3" s="61">
        <f t="shared" ref="T3:T17" si="10">B23</f>
        <v>2.0842657575728719E-2</v>
      </c>
      <c r="U3" s="65">
        <f t="shared" ref="U3:U17" si="11">S3*$S$20+T3*$T$20</f>
        <v>3.4422710774739351E-2</v>
      </c>
      <c r="V3" s="67">
        <f t="shared" ref="V3:V17" si="12">U3*$F$18</f>
        <v>63122536.468533605</v>
      </c>
      <c r="W3" s="67">
        <f t="shared" ref="W3:W17" si="13">(1.023*1.037*1.027)*V3</f>
        <v>68771623.295430183</v>
      </c>
      <c r="X3" s="67">
        <f t="shared" ref="X3:Y3" si="14">(1.025^3)*W3</f>
        <v>74059516.392880365</v>
      </c>
      <c r="Y3" s="67">
        <f t="shared" si="14"/>
        <v>79753998.895526677</v>
      </c>
      <c r="Z3" s="77">
        <f t="shared" ref="Z3:Z17" si="15">W3*(1.025^6)+X3*(1.025^3)+Y3</f>
        <v>239261996.68658003</v>
      </c>
    </row>
    <row r="4" spans="1:26" x14ac:dyDescent="0.2">
      <c r="A4" t="s">
        <v>138</v>
      </c>
      <c r="B4" s="38">
        <v>128634674.64</v>
      </c>
      <c r="C4" s="38">
        <v>114583946.66</v>
      </c>
      <c r="D4" s="39">
        <f t="shared" si="4"/>
        <v>85756449.75999999</v>
      </c>
      <c r="E4" s="39">
        <f t="shared" ref="E4:E17" si="16">1/3*$B4</f>
        <v>42878224.879999995</v>
      </c>
      <c r="F4" s="39">
        <f>0.485*$B4</f>
        <v>62387817.200399995</v>
      </c>
      <c r="G4" s="40">
        <f t="shared" si="6"/>
        <v>93431135.502423048</v>
      </c>
      <c r="H4" s="40">
        <f t="shared" si="0"/>
        <v>46715567.751211524</v>
      </c>
      <c r="I4" s="40">
        <f t="shared" si="0"/>
        <v>67971151.078012779</v>
      </c>
      <c r="J4" s="41">
        <f t="shared" si="7"/>
        <v>100615113.90566403</v>
      </c>
      <c r="K4" s="41">
        <f t="shared" si="1"/>
        <v>50307556.952832013</v>
      </c>
      <c r="L4" s="41">
        <f t="shared" si="1"/>
        <v>73197495.366370603</v>
      </c>
      <c r="M4" s="40">
        <f t="shared" si="1"/>
        <v>108351472.89831671</v>
      </c>
      <c r="N4" s="40">
        <f t="shared" si="2"/>
        <v>54175736.449158356</v>
      </c>
      <c r="O4" s="40">
        <f t="shared" si="2"/>
        <v>78825696.533525437</v>
      </c>
      <c r="P4" s="47">
        <f t="shared" si="8"/>
        <v>325054418.6949501</v>
      </c>
      <c r="Q4" s="47">
        <f t="shared" si="3"/>
        <v>162527209.34747505</v>
      </c>
      <c r="R4" s="74">
        <f t="shared" si="3"/>
        <v>236477089.60057631</v>
      </c>
      <c r="S4" s="55">
        <f t="shared" si="9"/>
        <v>3.402204517600823E-2</v>
      </c>
      <c r="T4" s="61">
        <f t="shared" si="10"/>
        <v>1.5517126451010829E-2</v>
      </c>
      <c r="U4" s="65">
        <f t="shared" si="11"/>
        <v>2.6620077686009269E-2</v>
      </c>
      <c r="V4" s="67">
        <f t="shared" si="12"/>
        <v>48814482.84321069</v>
      </c>
      <c r="W4" s="67">
        <f t="shared" si="13"/>
        <v>53183085.048047863</v>
      </c>
      <c r="X4" s="67">
        <f t="shared" ref="X4:Y4" si="17">(1.025^3)*W4</f>
        <v>57272365.696820408</v>
      </c>
      <c r="Y4" s="67">
        <f t="shared" si="17"/>
        <v>61676073.690477483</v>
      </c>
      <c r="Z4" s="77">
        <f t="shared" si="15"/>
        <v>185028221.07143244</v>
      </c>
    </row>
    <row r="5" spans="1:26" x14ac:dyDescent="0.2">
      <c r="A5" t="s">
        <v>201</v>
      </c>
      <c r="B5" s="38">
        <v>131723669.71000002</v>
      </c>
      <c r="C5" s="38">
        <v>88647393.75</v>
      </c>
      <c r="D5" s="39">
        <f t="shared" si="4"/>
        <v>87815779.806666672</v>
      </c>
      <c r="E5" s="39">
        <f t="shared" si="16"/>
        <v>43907889.903333336</v>
      </c>
      <c r="F5" s="39">
        <f t="shared" si="5"/>
        <v>63885979.809350006</v>
      </c>
      <c r="G5" s="40">
        <f t="shared" si="6"/>
        <v>95674763.184921533</v>
      </c>
      <c r="H5" s="40">
        <f t="shared" si="0"/>
        <v>47837381.592460766</v>
      </c>
      <c r="I5" s="40">
        <f t="shared" si="0"/>
        <v>69603390.217030421</v>
      </c>
      <c r="J5" s="41">
        <f t="shared" si="7"/>
        <v>103031255.52293713</v>
      </c>
      <c r="K5" s="41">
        <f t="shared" si="1"/>
        <v>51515627.761468567</v>
      </c>
      <c r="L5" s="41">
        <f t="shared" si="1"/>
        <v>74955238.392936766</v>
      </c>
      <c r="M5" s="40">
        <f t="shared" si="1"/>
        <v>110953393.15463045</v>
      </c>
      <c r="N5" s="40">
        <f t="shared" si="2"/>
        <v>55476696.577315226</v>
      </c>
      <c r="O5" s="40">
        <f t="shared" si="2"/>
        <v>80718593.519993663</v>
      </c>
      <c r="P5" s="47">
        <f t="shared" si="8"/>
        <v>332860179.46389139</v>
      </c>
      <c r="Q5" s="47">
        <f t="shared" si="3"/>
        <v>166430089.73194569</v>
      </c>
      <c r="R5" s="74">
        <f t="shared" si="3"/>
        <v>242155780.55998099</v>
      </c>
      <c r="S5" s="55">
        <f t="shared" si="9"/>
        <v>3.4839040516604594E-2</v>
      </c>
      <c r="T5" s="61">
        <f t="shared" si="10"/>
        <v>8.3442050031900823E-3</v>
      </c>
      <c r="U5" s="65">
        <f t="shared" si="11"/>
        <v>2.424110631123879E-2</v>
      </c>
      <c r="V5" s="67">
        <f t="shared" si="12"/>
        <v>44452051.646428101</v>
      </c>
      <c r="W5" s="67">
        <f t="shared" si="13"/>
        <v>48430242.534076333</v>
      </c>
      <c r="X5" s="67">
        <f t="shared" ref="X5:Y5" si="18">(1.025^3)*W5</f>
        <v>52154074.151423037</v>
      </c>
      <c r="Y5" s="67">
        <f t="shared" si="18"/>
        <v>56164233.509222291</v>
      </c>
      <c r="Z5" s="77">
        <f t="shared" si="15"/>
        <v>168492700.52766687</v>
      </c>
    </row>
    <row r="6" spans="1:26" x14ac:dyDescent="0.2">
      <c r="A6" t="s">
        <v>81</v>
      </c>
      <c r="B6" s="38">
        <v>252193104.19999999</v>
      </c>
      <c r="C6" s="38">
        <v>156607766.72000003</v>
      </c>
      <c r="D6" s="39">
        <f t="shared" si="4"/>
        <v>168128736.13333333</v>
      </c>
      <c r="E6" s="39">
        <f t="shared" si="16"/>
        <v>84064368.066666663</v>
      </c>
      <c r="F6" s="39">
        <f t="shared" si="5"/>
        <v>122313655.53699999</v>
      </c>
      <c r="G6" s="40">
        <f t="shared" si="6"/>
        <v>183175245.37788886</v>
      </c>
      <c r="H6" s="40">
        <f t="shared" si="0"/>
        <v>91587622.688944429</v>
      </c>
      <c r="I6" s="40">
        <f t="shared" si="0"/>
        <v>133259991.01241414</v>
      </c>
      <c r="J6" s="41">
        <f t="shared" si="7"/>
        <v>197259704.47952306</v>
      </c>
      <c r="K6" s="41">
        <f t="shared" si="1"/>
        <v>98629852.239761531</v>
      </c>
      <c r="L6" s="41">
        <f t="shared" si="1"/>
        <v>143506435.00885302</v>
      </c>
      <c r="M6" s="40">
        <f t="shared" si="1"/>
        <v>212427126.44426885</v>
      </c>
      <c r="N6" s="40">
        <f t="shared" si="2"/>
        <v>106213563.22213443</v>
      </c>
      <c r="O6" s="40">
        <f t="shared" si="2"/>
        <v>154540734.48820558</v>
      </c>
      <c r="P6" s="47">
        <f t="shared" si="8"/>
        <v>637281379.33280659</v>
      </c>
      <c r="Q6" s="47">
        <f t="shared" si="3"/>
        <v>318640689.66640329</v>
      </c>
      <c r="R6" s="74">
        <f t="shared" si="3"/>
        <v>463622203.46461678</v>
      </c>
      <c r="S6" s="55">
        <f t="shared" si="9"/>
        <v>6.6701495597378313E-2</v>
      </c>
      <c r="T6" s="61">
        <f t="shared" si="10"/>
        <v>3.3076857151019406E-2</v>
      </c>
      <c r="U6" s="65">
        <f t="shared" si="11"/>
        <v>5.3251640218834752E-2</v>
      </c>
      <c r="V6" s="67">
        <f t="shared" si="12"/>
        <v>97650025.987765342</v>
      </c>
      <c r="W6" s="67">
        <f t="shared" si="13"/>
        <v>106389115.16756378</v>
      </c>
      <c r="X6" s="67">
        <f t="shared" ref="X6:Y6" si="19">(1.025^3)*W6</f>
        <v>114569440.72599472</v>
      </c>
      <c r="Y6" s="67">
        <f t="shared" si="19"/>
        <v>123378756.6293169</v>
      </c>
      <c r="Z6" s="77">
        <f t="shared" si="15"/>
        <v>370136269.88795066</v>
      </c>
    </row>
    <row r="7" spans="1:26" x14ac:dyDescent="0.2">
      <c r="A7" t="s">
        <v>63</v>
      </c>
      <c r="B7" s="38">
        <v>483300281.31</v>
      </c>
      <c r="C7" s="38">
        <v>325199464.08000004</v>
      </c>
      <c r="D7" s="39">
        <f t="shared" si="4"/>
        <v>322200187.53999996</v>
      </c>
      <c r="E7" s="39">
        <f t="shared" si="16"/>
        <v>161100093.76999998</v>
      </c>
      <c r="F7" s="39">
        <f t="shared" si="5"/>
        <v>234400636.43535</v>
      </c>
      <c r="G7" s="40">
        <f t="shared" si="6"/>
        <v>351035163.71310025</v>
      </c>
      <c r="H7" s="40">
        <f t="shared" si="0"/>
        <v>175517581.85655013</v>
      </c>
      <c r="I7" s="40">
        <f t="shared" si="0"/>
        <v>255378081.60128048</v>
      </c>
      <c r="J7" s="41">
        <f t="shared" si="7"/>
        <v>378026476.84797782</v>
      </c>
      <c r="K7" s="41">
        <f t="shared" si="1"/>
        <v>189013238.42398891</v>
      </c>
      <c r="L7" s="41">
        <f t="shared" si="1"/>
        <v>275014261.90690392</v>
      </c>
      <c r="M7" s="40">
        <f t="shared" si="1"/>
        <v>407093168.91936684</v>
      </c>
      <c r="N7" s="40">
        <f t="shared" si="2"/>
        <v>203546584.45968342</v>
      </c>
      <c r="O7" s="40">
        <f t="shared" si="2"/>
        <v>296160280.38883942</v>
      </c>
      <c r="P7" s="47">
        <f t="shared" si="8"/>
        <v>1221279506.7581005</v>
      </c>
      <c r="Q7" s="47">
        <f t="shared" si="3"/>
        <v>610639753.37905025</v>
      </c>
      <c r="R7" s="74">
        <f t="shared" si="3"/>
        <v>888480841.16651821</v>
      </c>
      <c r="S7" s="55">
        <f t="shared" si="9"/>
        <v>0.12782606284288192</v>
      </c>
      <c r="T7" s="61">
        <f t="shared" si="10"/>
        <v>0.16093007532400749</v>
      </c>
      <c r="U7" s="65">
        <f t="shared" si="11"/>
        <v>0.14106766783533214</v>
      </c>
      <c r="V7" s="67">
        <f t="shared" si="12"/>
        <v>258682387.50102225</v>
      </c>
      <c r="W7" s="67">
        <f t="shared" si="13"/>
        <v>281832903.13834375</v>
      </c>
      <c r="X7" s="67">
        <f t="shared" ref="X7:Y7" si="20">(1.025^3)*W7</f>
        <v>303503211.20621544</v>
      </c>
      <c r="Y7" s="67">
        <f t="shared" si="20"/>
        <v>326839762.8053683</v>
      </c>
      <c r="Z7" s="77">
        <f t="shared" si="15"/>
        <v>980519288.41610491</v>
      </c>
    </row>
    <row r="8" spans="1:26" x14ac:dyDescent="0.2">
      <c r="A8" t="s">
        <v>467</v>
      </c>
      <c r="B8" s="38">
        <v>163138840.83000001</v>
      </c>
      <c r="C8" s="38">
        <v>76844743.819999993</v>
      </c>
      <c r="D8" s="39">
        <f t="shared" si="4"/>
        <v>108759227.22</v>
      </c>
      <c r="E8" s="39">
        <f t="shared" si="16"/>
        <v>54379613.609999999</v>
      </c>
      <c r="F8" s="39">
        <f t="shared" si="5"/>
        <v>79122337.802550003</v>
      </c>
      <c r="G8" s="40">
        <f t="shared" si="6"/>
        <v>118492522.99936441</v>
      </c>
      <c r="H8" s="40">
        <f t="shared" si="0"/>
        <v>59246261.499682203</v>
      </c>
      <c r="I8" s="40">
        <f t="shared" si="0"/>
        <v>86203310.482037619</v>
      </c>
      <c r="J8" s="41">
        <f t="shared" si="7"/>
        <v>127603487.1506124</v>
      </c>
      <c r="K8" s="41">
        <f t="shared" si="1"/>
        <v>63801743.575306199</v>
      </c>
      <c r="L8" s="41">
        <f t="shared" si="1"/>
        <v>92831536.902070537</v>
      </c>
      <c r="M8" s="40">
        <f t="shared" si="1"/>
        <v>137414999.02980244</v>
      </c>
      <c r="N8" s="40">
        <f t="shared" si="2"/>
        <v>68707499.514901221</v>
      </c>
      <c r="O8" s="40">
        <f t="shared" si="2"/>
        <v>99969411.794181287</v>
      </c>
      <c r="P8" s="47">
        <f t="shared" si="8"/>
        <v>412244997.08940732</v>
      </c>
      <c r="Q8" s="47">
        <f t="shared" si="3"/>
        <v>206122498.54470366</v>
      </c>
      <c r="R8" s="74">
        <f t="shared" si="3"/>
        <v>299908235.38254386</v>
      </c>
      <c r="S8" s="55">
        <f t="shared" si="9"/>
        <v>4.3147907266941239E-2</v>
      </c>
      <c r="T8" s="61">
        <f t="shared" si="10"/>
        <v>0.40681629893441773</v>
      </c>
      <c r="U8" s="65">
        <f t="shared" si="11"/>
        <v>0.18861526393393185</v>
      </c>
      <c r="V8" s="67">
        <f t="shared" si="12"/>
        <v>345872640.71395189</v>
      </c>
      <c r="W8" s="67">
        <f t="shared" si="13"/>
        <v>376826158.86693543</v>
      </c>
      <c r="X8" s="67">
        <f t="shared" ref="X8:Y8" si="21">(1.025^3)*W8</f>
        <v>405800557.73856336</v>
      </c>
      <c r="Y8" s="67">
        <f t="shared" si="21"/>
        <v>437002816.24843001</v>
      </c>
      <c r="Z8" s="77">
        <f t="shared" si="15"/>
        <v>1311008448.74529</v>
      </c>
    </row>
    <row r="9" spans="1:26" x14ac:dyDescent="0.2">
      <c r="A9" t="s">
        <v>518</v>
      </c>
      <c r="B9" s="38">
        <v>14696923.18</v>
      </c>
      <c r="C9" s="38">
        <v>5570903.4399999995</v>
      </c>
      <c r="D9" s="39">
        <f t="shared" si="4"/>
        <v>9797948.7866666652</v>
      </c>
      <c r="E9" s="39">
        <f t="shared" si="16"/>
        <v>4898974.3933333326</v>
      </c>
      <c r="F9" s="39">
        <f t="shared" si="5"/>
        <v>7128007.7423</v>
      </c>
      <c r="G9" s="40">
        <f t="shared" si="6"/>
        <v>10674806.190027786</v>
      </c>
      <c r="H9" s="40">
        <f t="shared" si="0"/>
        <v>5337403.0950138932</v>
      </c>
      <c r="I9" s="40">
        <f t="shared" si="0"/>
        <v>7765921.5032452159</v>
      </c>
      <c r="J9" s="41">
        <f t="shared" si="7"/>
        <v>11495598.70973289</v>
      </c>
      <c r="K9" s="41">
        <f t="shared" si="1"/>
        <v>5747799.3548664451</v>
      </c>
      <c r="L9" s="41">
        <f t="shared" si="1"/>
        <v>8363048.0613306789</v>
      </c>
      <c r="M9" s="40">
        <f t="shared" si="1"/>
        <v>12379502.479273444</v>
      </c>
      <c r="N9" s="40">
        <f t="shared" si="2"/>
        <v>6189751.239636722</v>
      </c>
      <c r="O9" s="40">
        <f t="shared" si="2"/>
        <v>9006088.0536714327</v>
      </c>
      <c r="P9" s="47">
        <f t="shared" si="8"/>
        <v>37138507.43782033</v>
      </c>
      <c r="Q9" s="47">
        <f t="shared" si="3"/>
        <v>18569253.718910165</v>
      </c>
      <c r="R9" s="74">
        <f t="shared" si="3"/>
        <v>27018264.161014296</v>
      </c>
      <c r="S9" s="55">
        <f t="shared" si="9"/>
        <v>3.8871275243448043E-3</v>
      </c>
      <c r="T9" s="61">
        <f t="shared" si="10"/>
        <v>9.3988363345490558E-3</v>
      </c>
      <c r="U9" s="65">
        <f t="shared" si="11"/>
        <v>6.0918110484265049E-3</v>
      </c>
      <c r="V9" s="67">
        <f t="shared" si="12"/>
        <v>11170839.146866394</v>
      </c>
      <c r="W9" s="67">
        <f t="shared" si="13"/>
        <v>12170561.96854675</v>
      </c>
      <c r="X9" s="67">
        <f t="shared" ref="X9:Y9" si="22">(1.025^3)*W9</f>
        <v>13106364.084909538</v>
      </c>
      <c r="Y9" s="67">
        <f t="shared" si="22"/>
        <v>14114120.610875783</v>
      </c>
      <c r="Z9" s="77">
        <f t="shared" si="15"/>
        <v>42342361.832627349</v>
      </c>
    </row>
    <row r="10" spans="1:26" x14ac:dyDescent="0.2">
      <c r="A10" t="s">
        <v>156</v>
      </c>
      <c r="B10" s="38">
        <v>232676065.88499999</v>
      </c>
      <c r="C10" s="38">
        <v>162540728.82499999</v>
      </c>
      <c r="D10" s="39">
        <f t="shared" si="4"/>
        <v>155117377.25666666</v>
      </c>
      <c r="E10" s="39">
        <f t="shared" si="16"/>
        <v>77558688.62833333</v>
      </c>
      <c r="F10" s="39">
        <f t="shared" si="5"/>
        <v>112847891.95422499</v>
      </c>
      <c r="G10" s="40">
        <f t="shared" si="6"/>
        <v>168999448.24917504</v>
      </c>
      <c r="H10" s="40">
        <f t="shared" si="0"/>
        <v>84499724.124587521</v>
      </c>
      <c r="I10" s="40">
        <f t="shared" si="0"/>
        <v>122947098.60127485</v>
      </c>
      <c r="J10" s="41">
        <f t="shared" si="7"/>
        <v>181993921.44970924</v>
      </c>
      <c r="K10" s="41">
        <f t="shared" si="1"/>
        <v>90996960.724854618</v>
      </c>
      <c r="L10" s="41">
        <f t="shared" si="1"/>
        <v>132400577.85466348</v>
      </c>
      <c r="M10" s="40">
        <f t="shared" si="1"/>
        <v>195987547.81617826</v>
      </c>
      <c r="N10" s="40">
        <f t="shared" si="2"/>
        <v>97993773.908089131</v>
      </c>
      <c r="O10" s="40">
        <f t="shared" si="2"/>
        <v>142580941.03626969</v>
      </c>
      <c r="P10" s="47">
        <f t="shared" si="8"/>
        <v>587962643.44853473</v>
      </c>
      <c r="Q10" s="47">
        <f t="shared" si="3"/>
        <v>293981321.72426736</v>
      </c>
      <c r="R10" s="74">
        <f t="shared" si="3"/>
        <v>427742823.10880899</v>
      </c>
      <c r="S10" s="55">
        <f t="shared" si="9"/>
        <v>6.1539516052491784E-2</v>
      </c>
      <c r="T10" s="61">
        <f t="shared" si="10"/>
        <v>4.7629817260720103E-2</v>
      </c>
      <c r="U10" s="65">
        <f t="shared" si="11"/>
        <v>5.5975636535783115E-2</v>
      </c>
      <c r="V10" s="67">
        <f t="shared" si="12"/>
        <v>102645145.5755842</v>
      </c>
      <c r="W10" s="67">
        <f t="shared" si="13"/>
        <v>111831267.87288715</v>
      </c>
      <c r="X10" s="67">
        <f t="shared" ref="X10:Y10" si="23">(1.025^3)*W10</f>
        <v>120430043.95417584</v>
      </c>
      <c r="Y10" s="67">
        <f t="shared" si="23"/>
        <v>129689985.30258988</v>
      </c>
      <c r="Z10" s="77">
        <f t="shared" si="15"/>
        <v>389069955.90776962</v>
      </c>
    </row>
    <row r="11" spans="1:26" x14ac:dyDescent="0.2">
      <c r="A11" t="s">
        <v>170</v>
      </c>
      <c r="B11" s="38">
        <v>241727297.77000001</v>
      </c>
      <c r="C11" s="38">
        <v>179273818.15000001</v>
      </c>
      <c r="D11" s="39">
        <f t="shared" si="4"/>
        <v>161151531.84666666</v>
      </c>
      <c r="E11" s="39">
        <f t="shared" si="16"/>
        <v>80575765.923333332</v>
      </c>
      <c r="F11" s="39">
        <f t="shared" si="5"/>
        <v>117237739.41845</v>
      </c>
      <c r="G11" s="40">
        <f t="shared" si="6"/>
        <v>175573623.33126697</v>
      </c>
      <c r="H11" s="40">
        <f t="shared" si="0"/>
        <v>87786811.665633485</v>
      </c>
      <c r="I11" s="40">
        <f t="shared" si="0"/>
        <v>127729810.97349671</v>
      </c>
      <c r="J11" s="41">
        <f t="shared" si="7"/>
        <v>189073588.96272266</v>
      </c>
      <c r="K11" s="41">
        <f t="shared" si="1"/>
        <v>94536794.48136133</v>
      </c>
      <c r="L11" s="41">
        <f t="shared" si="1"/>
        <v>137551035.97038072</v>
      </c>
      <c r="M11" s="40">
        <f t="shared" si="1"/>
        <v>203611575.38905948</v>
      </c>
      <c r="N11" s="40">
        <f t="shared" si="2"/>
        <v>101805787.69452974</v>
      </c>
      <c r="O11" s="40">
        <f t="shared" si="2"/>
        <v>148127421.09554076</v>
      </c>
      <c r="P11" s="47">
        <f t="shared" si="8"/>
        <v>610834726.16717839</v>
      </c>
      <c r="Q11" s="47">
        <f t="shared" si="3"/>
        <v>305417363.0835892</v>
      </c>
      <c r="R11" s="74">
        <f t="shared" si="3"/>
        <v>444382263.28662229</v>
      </c>
      <c r="S11" s="55">
        <f t="shared" si="9"/>
        <v>6.393343838293504E-2</v>
      </c>
      <c r="T11" s="61">
        <f t="shared" si="10"/>
        <v>6.3682591679125452E-3</v>
      </c>
      <c r="U11" s="65">
        <f t="shared" si="11"/>
        <v>4.0907366696926038E-2</v>
      </c>
      <c r="V11" s="67">
        <f t="shared" si="12"/>
        <v>75013753.653976813</v>
      </c>
      <c r="W11" s="67">
        <f t="shared" si="13"/>
        <v>81727032.798169449</v>
      </c>
      <c r="X11" s="67">
        <f t="shared" ref="X11:Y11" si="24">(1.025^3)*W11</f>
        <v>88011075.42941618</v>
      </c>
      <c r="Y11" s="67">
        <f t="shared" si="24"/>
        <v>94778302.026106119</v>
      </c>
      <c r="Z11" s="77">
        <f t="shared" si="15"/>
        <v>284334906.07831836</v>
      </c>
    </row>
    <row r="12" spans="1:26" x14ac:dyDescent="0.2">
      <c r="A12" t="s">
        <v>31</v>
      </c>
      <c r="B12" s="38">
        <v>469144236.56999993</v>
      </c>
      <c r="C12" s="38">
        <v>319270316.09000003</v>
      </c>
      <c r="D12" s="39">
        <f t="shared" si="4"/>
        <v>312762824.37999994</v>
      </c>
      <c r="E12" s="39">
        <f t="shared" si="16"/>
        <v>156381412.18999997</v>
      </c>
      <c r="F12" s="39">
        <f t="shared" si="5"/>
        <v>227534954.73644996</v>
      </c>
      <c r="G12" s="40">
        <f>(1.023*1.037*1.027)*D12</f>
        <v>340753213.39151859</v>
      </c>
      <c r="H12" s="40">
        <f t="shared" si="0"/>
        <v>170376606.6957593</v>
      </c>
      <c r="I12" s="40">
        <f t="shared" si="0"/>
        <v>247897962.74232978</v>
      </c>
      <c r="J12" s="41">
        <f t="shared" si="7"/>
        <v>366953940.93995076</v>
      </c>
      <c r="K12" s="41">
        <f t="shared" si="1"/>
        <v>183476970.46997538</v>
      </c>
      <c r="L12" s="41">
        <f t="shared" si="1"/>
        <v>266958992.03381419</v>
      </c>
      <c r="M12" s="40">
        <f t="shared" si="1"/>
        <v>395169258.8050366</v>
      </c>
      <c r="N12" s="40">
        <f t="shared" si="2"/>
        <v>197584629.4025183</v>
      </c>
      <c r="O12" s="40">
        <f t="shared" si="2"/>
        <v>287485635.78066415</v>
      </c>
      <c r="P12" s="47">
        <f t="shared" si="8"/>
        <v>1185507776.4151099</v>
      </c>
      <c r="Q12" s="47">
        <f t="shared" si="3"/>
        <v>592753888.20755494</v>
      </c>
      <c r="R12" s="74">
        <f>I12*(1.025^6)+L12*(1.025^3)+O12</f>
        <v>862456907.34199238</v>
      </c>
      <c r="S12" s="55">
        <f t="shared" si="9"/>
        <v>0.12408198998689857</v>
      </c>
      <c r="T12" s="61">
        <f t="shared" si="10"/>
        <v>7.3771818727205216E-2</v>
      </c>
      <c r="U12" s="65">
        <f t="shared" si="11"/>
        <v>0.10395792148302122</v>
      </c>
      <c r="V12" s="67">
        <f t="shared" si="12"/>
        <v>190632508.08302003</v>
      </c>
      <c r="W12" s="67">
        <f t="shared" si="13"/>
        <v>207692969.37685406</v>
      </c>
      <c r="X12" s="67">
        <f t="shared" ref="X12:Y12" si="25">(1.025^3)*W12</f>
        <v>223662611.60034621</v>
      </c>
      <c r="Y12" s="67">
        <f t="shared" si="25"/>
        <v>240860169.59542906</v>
      </c>
      <c r="Z12" s="77">
        <f t="shared" si="15"/>
        <v>722580508.78628707</v>
      </c>
    </row>
    <row r="13" spans="1:26" x14ac:dyDescent="0.2">
      <c r="A13" t="s">
        <v>100</v>
      </c>
      <c r="B13" s="38">
        <v>373750154.17500001</v>
      </c>
      <c r="C13" s="38">
        <v>208160273.01999995</v>
      </c>
      <c r="D13" s="39">
        <f t="shared" si="4"/>
        <v>249166769.44999999</v>
      </c>
      <c r="E13" s="39">
        <f t="shared" si="16"/>
        <v>124583384.72499999</v>
      </c>
      <c r="F13" s="39">
        <f t="shared" si="5"/>
        <v>181268824.77487502</v>
      </c>
      <c r="G13" s="40">
        <f t="shared" si="6"/>
        <v>271465694.58432251</v>
      </c>
      <c r="H13" s="40">
        <f t="shared" si="0"/>
        <v>135732847.29216126</v>
      </c>
      <c r="I13" s="40">
        <f t="shared" si="0"/>
        <v>197491292.81009465</v>
      </c>
      <c r="J13" s="41">
        <f t="shared" si="7"/>
        <v>292338861.50697017</v>
      </c>
      <c r="K13" s="41">
        <f t="shared" si="1"/>
        <v>146169430.75348508</v>
      </c>
      <c r="L13" s="41">
        <f t="shared" si="1"/>
        <v>212676521.74632081</v>
      </c>
      <c r="M13" s="40">
        <f t="shared" si="1"/>
        <v>314816979.28002954</v>
      </c>
      <c r="N13" s="40">
        <f t="shared" si="2"/>
        <v>157408489.64001477</v>
      </c>
      <c r="O13" s="40">
        <f t="shared" si="2"/>
        <v>229029352.42622149</v>
      </c>
      <c r="P13" s="47">
        <f t="shared" si="8"/>
        <v>944450937.84008849</v>
      </c>
      <c r="Q13" s="47">
        <f t="shared" si="3"/>
        <v>472225468.92004424</v>
      </c>
      <c r="R13" s="74">
        <f t="shared" si="3"/>
        <v>687088057.27866447</v>
      </c>
      <c r="S13" s="55">
        <f t="shared" si="9"/>
        <v>9.8851609532721055E-2</v>
      </c>
      <c r="T13" s="61">
        <f t="shared" si="10"/>
        <v>7.4019407121023104E-2</v>
      </c>
      <c r="U13" s="65">
        <f t="shared" si="11"/>
        <v>8.8918728568041866E-2</v>
      </c>
      <c r="V13" s="67">
        <f t="shared" si="12"/>
        <v>163054435.87815067</v>
      </c>
      <c r="W13" s="67">
        <f t="shared" si="13"/>
        <v>177646825.81237781</v>
      </c>
      <c r="X13" s="67">
        <f t="shared" ref="X13:Y13" si="26">(1.025^3)*W13</f>
        <v>191306201.27835765</v>
      </c>
      <c r="Y13" s="67">
        <f t="shared" si="26"/>
        <v>206015854.66102636</v>
      </c>
      <c r="Z13" s="77">
        <f t="shared" si="15"/>
        <v>618047563.98307908</v>
      </c>
    </row>
    <row r="14" spans="1:26" x14ac:dyDescent="0.2">
      <c r="A14" t="s">
        <v>425</v>
      </c>
      <c r="B14" s="38">
        <v>219071471.72</v>
      </c>
      <c r="C14" s="38">
        <v>150309475.97</v>
      </c>
      <c r="D14" s="39">
        <f t="shared" si="4"/>
        <v>146047647.81333333</v>
      </c>
      <c r="E14" s="39">
        <f t="shared" si="16"/>
        <v>73023823.906666666</v>
      </c>
      <c r="F14" s="39">
        <f t="shared" si="5"/>
        <v>106249663.7842</v>
      </c>
      <c r="G14" s="40">
        <f t="shared" si="6"/>
        <v>159118032.64764383</v>
      </c>
      <c r="H14" s="40">
        <f t="shared" si="0"/>
        <v>79559016.323821917</v>
      </c>
      <c r="I14" s="40">
        <f t="shared" si="0"/>
        <v>115758368.75116089</v>
      </c>
      <c r="J14" s="41">
        <f t="shared" si="7"/>
        <v>171352717.62669155</v>
      </c>
      <c r="K14" s="41">
        <f t="shared" si="1"/>
        <v>85676358.813345775</v>
      </c>
      <c r="L14" s="41">
        <f t="shared" si="1"/>
        <v>124659102.07341811</v>
      </c>
      <c r="M14" s="40">
        <f t="shared" si="1"/>
        <v>184528135.18045637</v>
      </c>
      <c r="N14" s="40">
        <f t="shared" si="2"/>
        <v>92264067.590228185</v>
      </c>
      <c r="O14" s="40">
        <f t="shared" si="2"/>
        <v>134244218.34378201</v>
      </c>
      <c r="P14" s="47">
        <f t="shared" si="8"/>
        <v>553584405.54136908</v>
      </c>
      <c r="Q14" s="47">
        <f t="shared" si="3"/>
        <v>276792202.77068454</v>
      </c>
      <c r="R14" s="74">
        <f t="shared" si="3"/>
        <v>402732655.03134602</v>
      </c>
      <c r="S14" s="55">
        <f t="shared" si="9"/>
        <v>5.7941294044481534E-2</v>
      </c>
      <c r="T14" s="61">
        <f t="shared" si="10"/>
        <v>9.0131697980250069E-3</v>
      </c>
      <c r="U14" s="65">
        <f t="shared" si="11"/>
        <v>3.837004434589892E-2</v>
      </c>
      <c r="V14" s="67">
        <f t="shared" si="12"/>
        <v>70360946.85781166</v>
      </c>
      <c r="W14" s="67">
        <f t="shared" si="13"/>
        <v>76657827.817602858</v>
      </c>
      <c r="X14" s="67">
        <f t="shared" ref="X14:Y14" si="27">(1.025^3)*W14</f>
        <v>82552096.109640718</v>
      </c>
      <c r="Y14" s="67">
        <f t="shared" si="27"/>
        <v>88899578.374571055</v>
      </c>
      <c r="Z14" s="77">
        <f>W14*(1.025^6)+X14*(1.025^3)+Y14</f>
        <v>266698735.12371317</v>
      </c>
    </row>
    <row r="15" spans="1:26" x14ac:dyDescent="0.2">
      <c r="A15" t="s">
        <v>126</v>
      </c>
      <c r="B15" s="38">
        <v>153559569.94999999</v>
      </c>
      <c r="C15" s="38">
        <v>122567638.91000001</v>
      </c>
      <c r="D15" s="39">
        <f t="shared" si="4"/>
        <v>102373046.63333333</v>
      </c>
      <c r="E15" s="39">
        <f t="shared" si="16"/>
        <v>51186523.316666663</v>
      </c>
      <c r="F15" s="39">
        <f t="shared" si="5"/>
        <v>74476391.425749987</v>
      </c>
      <c r="G15" s="40">
        <f t="shared" si="6"/>
        <v>111534817.71415675</v>
      </c>
      <c r="H15" s="40">
        <f t="shared" si="0"/>
        <v>55767408.857078373</v>
      </c>
      <c r="I15" s="40">
        <f t="shared" si="0"/>
        <v>81141579.887049019</v>
      </c>
      <c r="J15" s="41">
        <f t="shared" si="7"/>
        <v>120110799.55745931</v>
      </c>
      <c r="K15" s="41">
        <f t="shared" si="1"/>
        <v>60055399.778729655</v>
      </c>
      <c r="L15" s="41">
        <f t="shared" si="1"/>
        <v>87380606.678051636</v>
      </c>
      <c r="M15" s="40">
        <f t="shared" si="1"/>
        <v>129346194.00468206</v>
      </c>
      <c r="N15" s="40">
        <f t="shared" si="2"/>
        <v>64673097.002341032</v>
      </c>
      <c r="O15" s="40">
        <f t="shared" si="2"/>
        <v>94099356.138406187</v>
      </c>
      <c r="P15" s="47">
        <f t="shared" si="8"/>
        <v>388038582.01404619</v>
      </c>
      <c r="Q15" s="47">
        <f t="shared" si="3"/>
        <v>194019291.0070231</v>
      </c>
      <c r="R15" s="74">
        <f t="shared" si="3"/>
        <v>282298068.41521859</v>
      </c>
      <c r="S15" s="55">
        <f t="shared" si="9"/>
        <v>4.0614326119053468E-2</v>
      </c>
      <c r="T15" s="61">
        <f t="shared" si="10"/>
        <v>7.9204479445402001E-3</v>
      </c>
      <c r="U15" s="65">
        <f t="shared" si="11"/>
        <v>2.7536774849248161E-2</v>
      </c>
      <c r="V15" s="67">
        <f t="shared" si="12"/>
        <v>50495473.352523252</v>
      </c>
      <c r="W15" s="67">
        <f t="shared" si="13"/>
        <v>55014514.083338059</v>
      </c>
      <c r="X15" s="67">
        <f t="shared" ref="X15:Y15" si="28">(1.025^3)*W15</f>
        <v>59244614.455277219</v>
      </c>
      <c r="Y15" s="67">
        <f t="shared" si="28"/>
        <v>63799969.888627514</v>
      </c>
      <c r="Z15" s="77">
        <f t="shared" si="15"/>
        <v>191399909.66588253</v>
      </c>
    </row>
    <row r="16" spans="1:26" x14ac:dyDescent="0.2">
      <c r="A16" t="s">
        <v>90</v>
      </c>
      <c r="B16" s="38">
        <v>144206629.08999997</v>
      </c>
      <c r="C16" s="38">
        <v>79599036.120000005</v>
      </c>
      <c r="D16" s="39">
        <f t="shared" si="4"/>
        <v>96137752.726666644</v>
      </c>
      <c r="E16" s="39">
        <f t="shared" si="16"/>
        <v>48068876.363333322</v>
      </c>
      <c r="F16" s="39">
        <f t="shared" si="5"/>
        <v>69940215.108649984</v>
      </c>
      <c r="G16" s="40">
        <f t="shared" si="6"/>
        <v>104741502.55801859</v>
      </c>
      <c r="H16" s="40">
        <f t="shared" si="0"/>
        <v>52370751.279009297</v>
      </c>
      <c r="I16" s="40">
        <f t="shared" si="0"/>
        <v>76199443.110958531</v>
      </c>
      <c r="J16" s="41">
        <f t="shared" si="7"/>
        <v>112795142.15314373</v>
      </c>
      <c r="K16" s="41">
        <f t="shared" si="1"/>
        <v>56397571.076571867</v>
      </c>
      <c r="L16" s="41">
        <f t="shared" si="1"/>
        <v>82058465.91641207</v>
      </c>
      <c r="M16" s="40">
        <f t="shared" si="1"/>
        <v>121468031.13026279</v>
      </c>
      <c r="N16" s="40">
        <f t="shared" si="2"/>
        <v>60734015.565131396</v>
      </c>
      <c r="O16" s="40">
        <f t="shared" si="2"/>
        <v>88367992.647266179</v>
      </c>
      <c r="P16" s="47">
        <f t="shared" si="8"/>
        <v>364404093.39078832</v>
      </c>
      <c r="Q16" s="47">
        <f t="shared" si="3"/>
        <v>182202046.69539416</v>
      </c>
      <c r="R16" s="74">
        <f t="shared" si="3"/>
        <v>265103977.94179854</v>
      </c>
      <c r="S16" s="55">
        <f t="shared" si="9"/>
        <v>3.8140606048178385E-2</v>
      </c>
      <c r="T16" s="61">
        <f t="shared" si="10"/>
        <v>4.7575062135164221E-2</v>
      </c>
      <c r="U16" s="65">
        <f t="shared" si="11"/>
        <v>4.1914388482972721E-2</v>
      </c>
      <c r="V16" s="67">
        <f t="shared" si="12"/>
        <v>76860376.653260946</v>
      </c>
      <c r="W16" s="67">
        <f t="shared" si="13"/>
        <v>83738917.433679193</v>
      </c>
      <c r="X16" s="67">
        <f t="shared" ref="X16:Y16" si="29">(1.025^3)*W16</f>
        <v>90177655.131978169</v>
      </c>
      <c r="Y16" s="67">
        <f t="shared" si="29"/>
        <v>97111471.396110415</v>
      </c>
      <c r="Z16" s="77">
        <f t="shared" si="15"/>
        <v>291334414.18833125</v>
      </c>
    </row>
    <row r="17" spans="1:26" x14ac:dyDescent="0.2">
      <c r="A17" t="s">
        <v>373</v>
      </c>
      <c r="B17" s="38">
        <v>97491990.359999999</v>
      </c>
      <c r="C17" s="38">
        <v>29172892.460000001</v>
      </c>
      <c r="D17" s="39">
        <f t="shared" si="4"/>
        <v>64994660.239999995</v>
      </c>
      <c r="E17" s="39">
        <f t="shared" si="16"/>
        <v>32497330.119999997</v>
      </c>
      <c r="F17" s="39">
        <f t="shared" si="5"/>
        <v>47283615.324599996</v>
      </c>
      <c r="G17" s="40">
        <f t="shared" si="6"/>
        <v>70811290.868641347</v>
      </c>
      <c r="H17" s="40">
        <f t="shared" si="0"/>
        <v>35405645.434320673</v>
      </c>
      <c r="I17" s="40">
        <f t="shared" si="0"/>
        <v>51515214.106936574</v>
      </c>
      <c r="J17" s="41">
        <f t="shared" si="7"/>
        <v>76256015.280587971</v>
      </c>
      <c r="K17" s="41">
        <f t="shared" si="1"/>
        <v>38128007.640293986</v>
      </c>
      <c r="L17" s="41">
        <f t="shared" si="1"/>
        <v>55476251.116627738</v>
      </c>
      <c r="M17" s="40">
        <f t="shared" si="1"/>
        <v>82119387.955521926</v>
      </c>
      <c r="N17" s="40">
        <f t="shared" si="2"/>
        <v>41059693.977760963</v>
      </c>
      <c r="O17" s="40">
        <f t="shared" si="2"/>
        <v>59741854.737642184</v>
      </c>
      <c r="P17" s="47">
        <f t="shared" si="8"/>
        <v>246358163.86656576</v>
      </c>
      <c r="Q17" s="47">
        <f t="shared" si="3"/>
        <v>123179081.93328288</v>
      </c>
      <c r="R17" s="74">
        <f t="shared" si="3"/>
        <v>179225564.21292657</v>
      </c>
      <c r="S17" s="58">
        <f t="shared" si="9"/>
        <v>2.5785247326271622E-2</v>
      </c>
      <c r="T17" s="62">
        <f t="shared" si="10"/>
        <v>1.0548693971222612E-2</v>
      </c>
      <c r="U17" s="65">
        <f t="shared" si="11"/>
        <v>1.9690625984252016E-2</v>
      </c>
      <c r="V17" s="67">
        <f t="shared" si="12"/>
        <v>36107622.810789943</v>
      </c>
      <c r="W17" s="67">
        <f t="shared" si="13"/>
        <v>39339037.576143436</v>
      </c>
      <c r="X17" s="67">
        <f t="shared" ref="X17:Y17" si="30">(1.025^3)*W17</f>
        <v>42363840.762271583</v>
      </c>
      <c r="Y17" s="67">
        <f t="shared" si="30"/>
        <v>45621222.955883116</v>
      </c>
      <c r="Z17" s="77">
        <f t="shared" si="15"/>
        <v>136863668.86764935</v>
      </c>
    </row>
    <row r="18" spans="1:26" ht="17" thickBot="1" x14ac:dyDescent="0.25">
      <c r="A18" t="s">
        <v>632</v>
      </c>
      <c r="B18" s="42">
        <v>3780921281.3199997</v>
      </c>
      <c r="C18" s="42">
        <v>2413918852.4949999</v>
      </c>
      <c r="D18" s="43">
        <f>SUM(D2:D17)</f>
        <v>2520614187.5466657</v>
      </c>
      <c r="E18" s="43">
        <f t="shared" ref="E18:F18" si="31">SUM(E2:E17)</f>
        <v>1260307093.7733328</v>
      </c>
      <c r="F18" s="43">
        <f t="shared" si="31"/>
        <v>1833746821.4401999</v>
      </c>
      <c r="G18" s="44">
        <f>SUM(G2:G17)</f>
        <v>2746193975.6728406</v>
      </c>
      <c r="H18" s="44">
        <f t="shared" ref="H18:I18" si="32">SUM(H2:H17)</f>
        <v>1373096987.8364203</v>
      </c>
      <c r="I18" s="44">
        <f t="shared" si="32"/>
        <v>1997856117.3019915</v>
      </c>
      <c r="J18" s="45">
        <f>SUM(J2:J17)</f>
        <v>2957350546.83356</v>
      </c>
      <c r="K18" s="45">
        <f t="shared" ref="K18:L18" si="33">SUM(K2:K17)</f>
        <v>1478675273.41678</v>
      </c>
      <c r="L18" s="45">
        <f t="shared" si="33"/>
        <v>2151472522.8214149</v>
      </c>
      <c r="M18" s="44">
        <f>SUM(M2:M17)</f>
        <v>3184743078.7236838</v>
      </c>
      <c r="N18" s="44">
        <f t="shared" ref="N18:O18" si="34">SUM(N2:N17)</f>
        <v>1592371539.3618419</v>
      </c>
      <c r="O18" s="44">
        <f t="shared" si="34"/>
        <v>2316900589.7714801</v>
      </c>
      <c r="P18" s="48">
        <f>SUM(P2:P17)</f>
        <v>9554229236.171051</v>
      </c>
      <c r="Q18" s="48">
        <f t="shared" ref="Q18:R18" si="35">SUM(Q2:Q17)</f>
        <v>4777114618.0855255</v>
      </c>
      <c r="R18" s="75">
        <f t="shared" si="35"/>
        <v>6950701769.3144398</v>
      </c>
      <c r="S18" s="56">
        <f>SUM(S2:S17)</f>
        <v>1</v>
      </c>
      <c r="T18" s="63">
        <f>SUM(T2:T17)</f>
        <v>1.000002380657633</v>
      </c>
      <c r="U18" s="66">
        <f>SUM(U2:U17)</f>
        <v>1.0000009522630531</v>
      </c>
      <c r="V18" s="69">
        <f>SUM(V2:V17)</f>
        <v>1833748567.6495471</v>
      </c>
      <c r="W18" s="69">
        <f t="shared" ref="W18:Z18" si="36">SUM(W2:W17)</f>
        <v>1997858019.7865574</v>
      </c>
      <c r="X18" s="69">
        <f t="shared" si="36"/>
        <v>2151474571.5892081</v>
      </c>
      <c r="Y18" s="69">
        <f t="shared" si="36"/>
        <v>2316902796.0703092</v>
      </c>
      <c r="Z18" s="78">
        <f t="shared" si="36"/>
        <v>6950708388.210927</v>
      </c>
    </row>
    <row r="19" spans="1:26" x14ac:dyDescent="0.2">
      <c r="Z19" s="72"/>
    </row>
    <row r="20" spans="1:26" x14ac:dyDescent="0.2">
      <c r="R20" s="70" t="s">
        <v>650</v>
      </c>
      <c r="S20" s="50">
        <v>0.6</v>
      </c>
      <c r="T20" s="50">
        <f>1-S20</f>
        <v>0.4</v>
      </c>
    </row>
    <row r="21" spans="1:26" x14ac:dyDescent="0.2">
      <c r="A21" t="s">
        <v>647</v>
      </c>
      <c r="B21" t="s">
        <v>648</v>
      </c>
      <c r="P21" s="71">
        <f>G2*(1.025^6)+J2*(1.025^3)+M2</f>
        <v>1291848488.169621</v>
      </c>
    </row>
    <row r="22" spans="1:26" x14ac:dyDescent="0.2">
      <c r="A22" t="s">
        <v>53</v>
      </c>
      <c r="B22" s="22">
        <v>6.8229647757896653E-2</v>
      </c>
      <c r="P22" s="71">
        <f>D2*3*(1.023*1.037*1.027*1.025^6)</f>
        <v>1291848488.169621</v>
      </c>
    </row>
    <row r="23" spans="1:26" x14ac:dyDescent="0.2">
      <c r="A23" t="s">
        <v>114</v>
      </c>
      <c r="B23" s="22">
        <v>2.0842657575728719E-2</v>
      </c>
      <c r="P23" t="b">
        <f>P21=P22</f>
        <v>1</v>
      </c>
    </row>
    <row r="24" spans="1:26" x14ac:dyDescent="0.2">
      <c r="A24" t="s">
        <v>138</v>
      </c>
      <c r="B24" s="22">
        <v>1.5517126451010829E-2</v>
      </c>
    </row>
    <row r="25" spans="1:26" x14ac:dyDescent="0.2">
      <c r="A25" t="s">
        <v>201</v>
      </c>
      <c r="B25" s="22">
        <v>8.3442050031900823E-3</v>
      </c>
    </row>
    <row r="26" spans="1:26" x14ac:dyDescent="0.2">
      <c r="A26" t="s">
        <v>81</v>
      </c>
      <c r="B26" s="22">
        <v>3.3076857151019406E-2</v>
      </c>
    </row>
    <row r="27" spans="1:26" x14ac:dyDescent="0.2">
      <c r="A27" t="s">
        <v>63</v>
      </c>
      <c r="B27" s="22">
        <v>0.16093007532400749</v>
      </c>
    </row>
    <row r="28" spans="1:26" x14ac:dyDescent="0.2">
      <c r="A28" t="s">
        <v>467</v>
      </c>
      <c r="B28" s="22">
        <v>0.40681629893441773</v>
      </c>
    </row>
    <row r="29" spans="1:26" x14ac:dyDescent="0.2">
      <c r="A29" t="s">
        <v>518</v>
      </c>
      <c r="B29" s="22">
        <v>9.3988363345490558E-3</v>
      </c>
    </row>
    <row r="30" spans="1:26" x14ac:dyDescent="0.2">
      <c r="A30" t="s">
        <v>156</v>
      </c>
      <c r="B30" s="22">
        <v>4.7629817260720103E-2</v>
      </c>
    </row>
    <row r="31" spans="1:26" x14ac:dyDescent="0.2">
      <c r="A31" t="s">
        <v>170</v>
      </c>
      <c r="B31" s="22">
        <v>6.3682591679125452E-3</v>
      </c>
    </row>
    <row r="32" spans="1:26" x14ac:dyDescent="0.2">
      <c r="A32" t="s">
        <v>31</v>
      </c>
      <c r="B32" s="22">
        <v>7.3771818727205216E-2</v>
      </c>
    </row>
    <row r="33" spans="1:2" x14ac:dyDescent="0.2">
      <c r="A33" t="s">
        <v>100</v>
      </c>
      <c r="B33" s="22">
        <v>7.4019407121023104E-2</v>
      </c>
    </row>
    <row r="34" spans="1:2" x14ac:dyDescent="0.2">
      <c r="A34" t="s">
        <v>425</v>
      </c>
      <c r="B34" s="22">
        <v>9.0131697980250069E-3</v>
      </c>
    </row>
    <row r="35" spans="1:2" x14ac:dyDescent="0.2">
      <c r="A35" t="s">
        <v>126</v>
      </c>
      <c r="B35" s="22">
        <v>7.9204479445402001E-3</v>
      </c>
    </row>
    <row r="36" spans="1:2" x14ac:dyDescent="0.2">
      <c r="A36" t="s">
        <v>90</v>
      </c>
      <c r="B36" s="22">
        <v>4.7575062135164221E-2</v>
      </c>
    </row>
    <row r="37" spans="1:2" x14ac:dyDescent="0.2">
      <c r="A37" t="s">
        <v>373</v>
      </c>
      <c r="B37" s="22">
        <v>1.0548693971222612E-2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Parki technologiczne</vt:lpstr>
      <vt:lpstr>PT regiony</vt:lpstr>
      <vt:lpstr>Inkubatory technologii</vt:lpstr>
      <vt:lpstr>IT regiony</vt:lpstr>
      <vt:lpstr>PT+IT</vt:lpstr>
      <vt:lpstr>PT+IT regiony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2020-03-19T12:20:10Z</dcterms:created>
  <dcterms:modified xsi:type="dcterms:W3CDTF">2020-04-02T10:13:29Z</dcterms:modified>
</cp:coreProperties>
</file>