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50" windowWidth="10500" windowHeight="5340"/>
  </bookViews>
  <sheets>
    <sheet name="OZE" sheetId="4" r:id="rId1"/>
    <sheet name="Elektromobilność" sheetId="1" r:id="rId2"/>
    <sheet name="Ciepłownictwo" sheetId="5" r:id="rId3"/>
    <sheet name="Efektywność energetyczna" sheetId="7" r:id="rId4"/>
    <sheet name="Biomasa" sheetId="6" r:id="rId5"/>
  </sheets>
  <calcPr calcId="145621"/>
</workbook>
</file>

<file path=xl/calcChain.xml><?xml version="1.0" encoding="utf-8"?>
<calcChain xmlns="http://schemas.openxmlformats.org/spreadsheetml/2006/main">
  <c r="G24" i="6" l="1"/>
  <c r="P44" i="6"/>
  <c r="G15" i="6"/>
  <c r="G14" i="6"/>
  <c r="G25" i="6"/>
  <c r="M25" i="6" s="1"/>
  <c r="O24" i="6"/>
  <c r="D31" i="6"/>
  <c r="G26" i="6" s="1"/>
  <c r="H21" i="6"/>
  <c r="H22" i="6"/>
  <c r="H23" i="6"/>
  <c r="H24" i="6"/>
  <c r="I21" i="6"/>
  <c r="I22" i="6"/>
  <c r="I23" i="6"/>
  <c r="I24" i="6"/>
  <c r="J21" i="6"/>
  <c r="J22" i="6"/>
  <c r="J23" i="6"/>
  <c r="K21" i="6"/>
  <c r="K22" i="6"/>
  <c r="K23" i="6"/>
  <c r="L21" i="6"/>
  <c r="L22" i="6"/>
  <c r="L23" i="6"/>
  <c r="L24" i="6"/>
  <c r="M21" i="6"/>
  <c r="M22" i="6"/>
  <c r="M23" i="6"/>
  <c r="M24" i="6"/>
  <c r="N21" i="6"/>
  <c r="N22" i="6"/>
  <c r="N23" i="6"/>
  <c r="O21" i="6"/>
  <c r="O22" i="6"/>
  <c r="O23" i="6"/>
  <c r="P21" i="6"/>
  <c r="P22" i="6"/>
  <c r="P23" i="6"/>
  <c r="P24" i="6"/>
  <c r="Q21" i="6"/>
  <c r="Q22" i="6"/>
  <c r="Q23" i="6"/>
  <c r="Q24" i="6"/>
  <c r="R21" i="6"/>
  <c r="R22" i="6"/>
  <c r="R23" i="6"/>
  <c r="S21" i="6"/>
  <c r="S22" i="6"/>
  <c r="S23" i="6"/>
  <c r="T21" i="6"/>
  <c r="T22" i="6"/>
  <c r="T23" i="6"/>
  <c r="T24" i="6"/>
  <c r="U21" i="6"/>
  <c r="U22" i="6"/>
  <c r="U23" i="6"/>
  <c r="U24" i="6"/>
  <c r="V21" i="6"/>
  <c r="V22" i="6"/>
  <c r="V23" i="6"/>
  <c r="V24" i="6"/>
  <c r="W21" i="6"/>
  <c r="W22" i="6"/>
  <c r="W23" i="6"/>
  <c r="X21" i="6"/>
  <c r="X22" i="6"/>
  <c r="X23" i="6"/>
  <c r="X24" i="6"/>
  <c r="D35" i="7"/>
  <c r="D38" i="7"/>
  <c r="D39" i="7" s="1"/>
  <c r="P14" i="6" l="1"/>
  <c r="P15" i="6" s="1"/>
  <c r="H42" i="6" s="1"/>
  <c r="X14" i="6"/>
  <c r="X15" i="6" s="1"/>
  <c r="J25" i="6"/>
  <c r="X25" i="6"/>
  <c r="T25" i="6"/>
  <c r="T14" i="6" s="1"/>
  <c r="T15" i="6" s="1"/>
  <c r="R25" i="6"/>
  <c r="N25" i="6"/>
  <c r="W25" i="6"/>
  <c r="Q25" i="6"/>
  <c r="L26" i="6"/>
  <c r="H26" i="6"/>
  <c r="O26" i="6"/>
  <c r="J26" i="6"/>
  <c r="V26" i="6"/>
  <c r="S26" i="6"/>
  <c r="N26" i="6"/>
  <c r="I26" i="6"/>
  <c r="P26" i="6"/>
  <c r="U26" i="6"/>
  <c r="X26" i="6"/>
  <c r="K26" i="6"/>
  <c r="M26" i="6"/>
  <c r="M14" i="6" s="1"/>
  <c r="M15" i="6" s="1"/>
  <c r="E42" i="6" s="1"/>
  <c r="R26" i="6"/>
  <c r="W26" i="6"/>
  <c r="Q26" i="6"/>
  <c r="T26" i="6"/>
  <c r="U25" i="6"/>
  <c r="U14" i="6" s="1"/>
  <c r="U15" i="6" s="1"/>
  <c r="K25" i="6"/>
  <c r="H25" i="6"/>
  <c r="H14" i="6" s="1"/>
  <c r="H15" i="6" s="1"/>
  <c r="V25" i="6"/>
  <c r="V14" i="6" s="1"/>
  <c r="V15" i="6" s="1"/>
  <c r="O25" i="6"/>
  <c r="O14" i="6" s="1"/>
  <c r="O15" i="6" s="1"/>
  <c r="L25" i="6"/>
  <c r="L14" i="6" s="1"/>
  <c r="L15" i="6" s="1"/>
  <c r="D42" i="6" s="1"/>
  <c r="I25" i="6"/>
  <c r="I14" i="6" s="1"/>
  <c r="I15" i="6" s="1"/>
  <c r="S25" i="6"/>
  <c r="P25" i="6"/>
  <c r="R24" i="6"/>
  <c r="N24" i="6"/>
  <c r="J24" i="6"/>
  <c r="J14" i="6" s="1"/>
  <c r="J15" i="6" s="1"/>
  <c r="W24" i="6"/>
  <c r="K24" i="6"/>
  <c r="K14" i="6" s="1"/>
  <c r="K15" i="6" s="1"/>
  <c r="S24" i="6"/>
  <c r="D15" i="7"/>
  <c r="C26" i="7"/>
  <c r="C25" i="7"/>
  <c r="C24" i="7"/>
  <c r="C23" i="7"/>
  <c r="C22" i="7"/>
  <c r="E18" i="7"/>
  <c r="N42" i="6" l="1"/>
  <c r="G42" i="6"/>
  <c r="S14" i="6"/>
  <c r="S15" i="6" s="1"/>
  <c r="K42" i="6" s="1"/>
  <c r="Q14" i="6"/>
  <c r="Q15" i="6" s="1"/>
  <c r="W14" i="6"/>
  <c r="W15" i="6" s="1"/>
  <c r="N14" i="6"/>
  <c r="N15" i="6" s="1"/>
  <c r="F42" i="6" s="1"/>
  <c r="R14" i="6"/>
  <c r="R15" i="6" s="1"/>
  <c r="J42" i="6" s="1"/>
  <c r="M42" i="6" s="1"/>
  <c r="E26" i="7"/>
  <c r="F26" i="7" s="1"/>
  <c r="E25" i="7"/>
  <c r="F25" i="7" s="1"/>
  <c r="E24" i="7"/>
  <c r="F24" i="7" s="1"/>
  <c r="E23" i="7"/>
  <c r="F23" i="7" s="1"/>
  <c r="E22" i="7"/>
  <c r="F22" i="7" s="1"/>
  <c r="F10" i="7"/>
  <c r="E11" i="7"/>
  <c r="F11" i="7" s="1"/>
  <c r="E14" i="7"/>
  <c r="F14" i="7" s="1"/>
  <c r="E13" i="7"/>
  <c r="F13" i="7" s="1"/>
  <c r="E12" i="7"/>
  <c r="F12" i="7" s="1"/>
  <c r="E10" i="7"/>
  <c r="I42" i="6" l="1"/>
  <c r="L42" i="6" s="1"/>
  <c r="O42" i="6" s="1"/>
  <c r="F27" i="7"/>
  <c r="F15" i="7"/>
  <c r="D38" i="6"/>
  <c r="D16" i="6"/>
  <c r="I13" i="6" s="1"/>
  <c r="E50" i="6"/>
  <c r="F50" i="6" s="1"/>
  <c r="G50" i="6" s="1"/>
  <c r="H50" i="6" s="1"/>
  <c r="I50" i="6" s="1"/>
  <c r="J50" i="6" s="1"/>
  <c r="K50" i="6" s="1"/>
  <c r="D43" i="6" s="1"/>
  <c r="AA48" i="6"/>
  <c r="T12" i="6"/>
  <c r="U12" i="6" s="1"/>
  <c r="O12" i="6"/>
  <c r="P12" i="6" s="1"/>
  <c r="Q12" i="6" s="1"/>
  <c r="R12" i="6" s="1"/>
  <c r="J12" i="6"/>
  <c r="K12" i="6" s="1"/>
  <c r="L12" i="6" s="1"/>
  <c r="M12" i="6" s="1"/>
  <c r="E12" i="6"/>
  <c r="F12" i="6" s="1"/>
  <c r="G12" i="6" s="1"/>
  <c r="H12" i="6" s="1"/>
  <c r="J7" i="6"/>
  <c r="F13" i="6" l="1"/>
  <c r="H13" i="6"/>
  <c r="G13" i="6"/>
  <c r="M13" i="6"/>
  <c r="N13" i="6"/>
  <c r="R13" i="6"/>
  <c r="X13" i="6"/>
  <c r="U13" i="6"/>
  <c r="D13" i="6"/>
  <c r="E13" i="6"/>
  <c r="K43" i="6"/>
  <c r="I43" i="6"/>
  <c r="O43" i="6"/>
  <c r="J43" i="6"/>
  <c r="N43" i="6"/>
  <c r="F43" i="6"/>
  <c r="M43" i="6"/>
  <c r="E43" i="6"/>
  <c r="L43" i="6"/>
  <c r="H43" i="6"/>
  <c r="G43" i="6"/>
  <c r="O13" i="6"/>
  <c r="K13" i="6"/>
  <c r="S13" i="6"/>
  <c r="L13" i="6"/>
  <c r="T13" i="6"/>
  <c r="Q13" i="6"/>
  <c r="P13" i="6"/>
  <c r="J13" i="6"/>
  <c r="V12" i="6"/>
  <c r="V13" i="6" s="1"/>
  <c r="C27" i="1"/>
  <c r="C26" i="1"/>
  <c r="C23" i="1"/>
  <c r="C8" i="1"/>
  <c r="D526" i="4"/>
  <c r="D354" i="4"/>
  <c r="D44" i="6" l="1"/>
  <c r="W12" i="6"/>
  <c r="W13" i="6" s="1"/>
  <c r="I10" i="5"/>
  <c r="H10" i="5"/>
  <c r="G10" i="5"/>
  <c r="F10" i="5"/>
  <c r="E10" i="5"/>
  <c r="D10" i="5"/>
  <c r="G44" i="6" l="1"/>
  <c r="J10" i="5"/>
  <c r="D15" i="5" s="1"/>
  <c r="M44" i="6" l="1"/>
  <c r="J44" i="6"/>
  <c r="E15" i="5"/>
  <c r="G15" i="5"/>
  <c r="F15" i="5"/>
  <c r="E125" i="4"/>
  <c r="F73" i="4"/>
  <c r="F125" i="4"/>
  <c r="E87" i="4"/>
  <c r="E86" i="4"/>
  <c r="E85" i="4"/>
  <c r="E84" i="4"/>
  <c r="E83" i="4"/>
  <c r="E82" i="4"/>
  <c r="H77" i="4"/>
  <c r="G77" i="4"/>
  <c r="F128" i="4" s="1"/>
  <c r="F77" i="4"/>
  <c r="E77" i="4"/>
  <c r="H76" i="4"/>
  <c r="G76" i="4"/>
  <c r="F76" i="4"/>
  <c r="E189" i="4" s="1"/>
  <c r="E76" i="4"/>
  <c r="H75" i="4"/>
  <c r="G75" i="4"/>
  <c r="F75" i="4"/>
  <c r="E75" i="4"/>
  <c r="H74" i="4"/>
  <c r="G74" i="4"/>
  <c r="F74" i="4"/>
  <c r="E74" i="4"/>
  <c r="H73" i="4"/>
  <c r="G73" i="4"/>
  <c r="E73" i="4"/>
  <c r="H72" i="4"/>
  <c r="S418" i="4" s="1"/>
  <c r="G72" i="4"/>
  <c r="F72" i="4"/>
  <c r="E72" i="4"/>
  <c r="E67" i="4"/>
  <c r="E66" i="4"/>
  <c r="E65" i="4"/>
  <c r="E64" i="4"/>
  <c r="E63" i="4"/>
  <c r="E62" i="4"/>
  <c r="K292" i="4"/>
  <c r="K308" i="4" s="1"/>
  <c r="H229" i="4"/>
  <c r="H246" i="4" s="1"/>
  <c r="G229" i="4"/>
  <c r="G243" i="4" s="1"/>
  <c r="H302" i="4" s="1"/>
  <c r="F229" i="4"/>
  <c r="F248" i="4" s="1"/>
  <c r="E229" i="4"/>
  <c r="E245" i="4" s="1"/>
  <c r="D229" i="4"/>
  <c r="D233" i="4" s="1"/>
  <c r="D268" i="4"/>
  <c r="E264" i="4" s="1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28" i="4"/>
  <c r="H48" i="4"/>
  <c r="G48" i="4"/>
  <c r="F48" i="4"/>
  <c r="E48" i="4"/>
  <c r="E54" i="4"/>
  <c r="E56" i="4" s="1"/>
  <c r="E42" i="4"/>
  <c r="E44" i="4" s="1"/>
  <c r="H119" i="4"/>
  <c r="H118" i="4"/>
  <c r="H117" i="4"/>
  <c r="H116" i="4"/>
  <c r="H115" i="4"/>
  <c r="G120" i="4"/>
  <c r="F120" i="4"/>
  <c r="E120" i="4"/>
  <c r="E190" i="4"/>
  <c r="H428" i="4"/>
  <c r="H492" i="4" s="1"/>
  <c r="E418" i="4"/>
  <c r="E482" i="4" s="1"/>
  <c r="F37" i="4"/>
  <c r="F25" i="4"/>
  <c r="F15" i="4"/>
  <c r="E37" i="4"/>
  <c r="I25" i="4"/>
  <c r="H25" i="4"/>
  <c r="G25" i="4"/>
  <c r="E25" i="4"/>
  <c r="E15" i="4"/>
  <c r="E28" i="4"/>
  <c r="G35" i="4" s="1"/>
  <c r="F86" i="4" s="1"/>
  <c r="E6" i="4"/>
  <c r="G13" i="4" s="1"/>
  <c r="F66" i="4" s="1"/>
  <c r="F430" i="4" l="1"/>
  <c r="F494" i="4" s="1"/>
  <c r="F189" i="4"/>
  <c r="R418" i="4"/>
  <c r="O428" i="4"/>
  <c r="O492" i="4" s="1"/>
  <c r="L418" i="4"/>
  <c r="V428" i="4"/>
  <c r="V492" i="4" s="1"/>
  <c r="T430" i="4"/>
  <c r="K418" i="4"/>
  <c r="G99" i="4"/>
  <c r="E187" i="4"/>
  <c r="G433" i="4"/>
  <c r="G497" i="4" s="1"/>
  <c r="G189" i="4"/>
  <c r="Y418" i="4"/>
  <c r="E199" i="4"/>
  <c r="K439" i="4"/>
  <c r="F157" i="4"/>
  <c r="M430" i="4"/>
  <c r="E50" i="4"/>
  <c r="F50" i="4" s="1"/>
  <c r="F99" i="4"/>
  <c r="F126" i="4"/>
  <c r="F158" i="4" s="1"/>
  <c r="N433" i="4"/>
  <c r="H99" i="4"/>
  <c r="I99" i="4"/>
  <c r="G126" i="4"/>
  <c r="U433" i="4"/>
  <c r="G124" i="4"/>
  <c r="G156" i="4" s="1"/>
  <c r="F188" i="4"/>
  <c r="E185" i="4"/>
  <c r="E179" i="4"/>
  <c r="K397" i="4"/>
  <c r="K461" i="4" s="1"/>
  <c r="E186" i="4"/>
  <c r="F124" i="4"/>
  <c r="E188" i="4"/>
  <c r="G125" i="4"/>
  <c r="G157" i="4" s="1"/>
  <c r="E267" i="4"/>
  <c r="F267" i="4" s="1"/>
  <c r="E258" i="4"/>
  <c r="F258" i="4" s="1"/>
  <c r="K354" i="4"/>
  <c r="K370" i="4" s="1"/>
  <c r="E259" i="4"/>
  <c r="E266" i="4"/>
  <c r="F266" i="4" s="1"/>
  <c r="F264" i="4"/>
  <c r="E257" i="4"/>
  <c r="E265" i="4"/>
  <c r="E252" i="4"/>
  <c r="E260" i="4"/>
  <c r="E253" i="4"/>
  <c r="E261" i="4"/>
  <c r="E254" i="4"/>
  <c r="E262" i="4"/>
  <c r="E255" i="4"/>
  <c r="E263" i="4"/>
  <c r="E256" i="4"/>
  <c r="F304" i="4"/>
  <c r="E292" i="4"/>
  <c r="G307" i="4"/>
  <c r="H248" i="4"/>
  <c r="E236" i="4"/>
  <c r="M421" i="4" s="1"/>
  <c r="E247" i="4"/>
  <c r="F432" i="4" s="1"/>
  <c r="F496" i="4" s="1"/>
  <c r="E239" i="4"/>
  <c r="T424" i="4" s="1"/>
  <c r="E241" i="4"/>
  <c r="E242" i="4"/>
  <c r="H242" i="4"/>
  <c r="E233" i="4"/>
  <c r="D244" i="4"/>
  <c r="L429" i="4" s="1"/>
  <c r="E234" i="4"/>
  <c r="T419" i="4" s="1"/>
  <c r="E244" i="4"/>
  <c r="T429" i="4" s="1"/>
  <c r="H235" i="4"/>
  <c r="H244" i="4"/>
  <c r="G240" i="4"/>
  <c r="D236" i="4"/>
  <c r="L421" i="4" s="1"/>
  <c r="H240" i="4"/>
  <c r="G233" i="4"/>
  <c r="O418" i="4" s="1"/>
  <c r="O482" i="4" s="1"/>
  <c r="H236" i="4"/>
  <c r="H241" i="4"/>
  <c r="D247" i="4"/>
  <c r="H233" i="4"/>
  <c r="D239" i="4"/>
  <c r="H234" i="4"/>
  <c r="D240" i="4"/>
  <c r="L425" i="4" s="1"/>
  <c r="E243" i="4"/>
  <c r="M428" i="4" s="1"/>
  <c r="E248" i="4"/>
  <c r="D248" i="4"/>
  <c r="L433" i="4" s="1"/>
  <c r="E235" i="4"/>
  <c r="E240" i="4"/>
  <c r="H243" i="4"/>
  <c r="G248" i="4"/>
  <c r="G234" i="4"/>
  <c r="V419" i="4" s="1"/>
  <c r="V483" i="4" s="1"/>
  <c r="H237" i="4"/>
  <c r="F239" i="4"/>
  <c r="G424" i="4" s="1"/>
  <c r="G488" i="4" s="1"/>
  <c r="D241" i="4"/>
  <c r="S426" i="4" s="1"/>
  <c r="G242" i="4"/>
  <c r="H245" i="4"/>
  <c r="F247" i="4"/>
  <c r="N432" i="4" s="1"/>
  <c r="F237" i="4"/>
  <c r="F245" i="4"/>
  <c r="U430" i="4" s="1"/>
  <c r="F234" i="4"/>
  <c r="U419" i="4" s="1"/>
  <c r="G237" i="4"/>
  <c r="H422" i="4" s="1"/>
  <c r="H486" i="4" s="1"/>
  <c r="F242" i="4"/>
  <c r="N427" i="4" s="1"/>
  <c r="G245" i="4"/>
  <c r="F236" i="4"/>
  <c r="D238" i="4"/>
  <c r="L423" i="4" s="1"/>
  <c r="G239" i="4"/>
  <c r="F244" i="4"/>
  <c r="G429" i="4" s="1"/>
  <c r="G493" i="4" s="1"/>
  <c r="D246" i="4"/>
  <c r="S431" i="4" s="1"/>
  <c r="G247" i="4"/>
  <c r="H432" i="4" s="1"/>
  <c r="H496" i="4" s="1"/>
  <c r="F233" i="4"/>
  <c r="G418" i="4" s="1"/>
  <c r="G482" i="4" s="1"/>
  <c r="D235" i="4"/>
  <c r="G236" i="4"/>
  <c r="E238" i="4"/>
  <c r="H239" i="4"/>
  <c r="F241" i="4"/>
  <c r="N426" i="4" s="1"/>
  <c r="D243" i="4"/>
  <c r="L428" i="4" s="1"/>
  <c r="G244" i="4"/>
  <c r="E246" i="4"/>
  <c r="M431" i="4" s="1"/>
  <c r="H247" i="4"/>
  <c r="F238" i="4"/>
  <c r="G241" i="4"/>
  <c r="F246" i="4"/>
  <c r="I229" i="4"/>
  <c r="F235" i="4"/>
  <c r="G420" i="4" s="1"/>
  <c r="G484" i="4" s="1"/>
  <c r="D237" i="4"/>
  <c r="L422" i="4" s="1"/>
  <c r="G238" i="4"/>
  <c r="F243" i="4"/>
  <c r="D245" i="4"/>
  <c r="G246" i="4"/>
  <c r="D234" i="4"/>
  <c r="G235" i="4"/>
  <c r="E237" i="4"/>
  <c r="T422" i="4" s="1"/>
  <c r="H238" i="4"/>
  <c r="F240" i="4"/>
  <c r="G425" i="4" s="1"/>
  <c r="G489" i="4" s="1"/>
  <c r="D242" i="4"/>
  <c r="F49" i="4"/>
  <c r="G127" i="4"/>
  <c r="G159" i="4" s="1"/>
  <c r="I74" i="4"/>
  <c r="G188" i="4"/>
  <c r="E126" i="4"/>
  <c r="E158" i="4" s="1"/>
  <c r="G158" i="4"/>
  <c r="F156" i="4"/>
  <c r="G128" i="4"/>
  <c r="G160" i="4" s="1"/>
  <c r="F160" i="4"/>
  <c r="F127" i="4"/>
  <c r="F159" i="4" s="1"/>
  <c r="E128" i="4"/>
  <c r="E160" i="4" s="1"/>
  <c r="E78" i="4"/>
  <c r="I75" i="4"/>
  <c r="E88" i="4"/>
  <c r="E157" i="4"/>
  <c r="E127" i="4"/>
  <c r="E159" i="4" s="1"/>
  <c r="H120" i="4"/>
  <c r="E124" i="4"/>
  <c r="E156" i="4" s="1"/>
  <c r="E68" i="4"/>
  <c r="G12" i="4"/>
  <c r="F65" i="4" s="1"/>
  <c r="H412" i="4" s="1"/>
  <c r="H78" i="4"/>
  <c r="H13" i="4"/>
  <c r="G66" i="4" s="1"/>
  <c r="I77" i="4"/>
  <c r="F78" i="4"/>
  <c r="I73" i="4"/>
  <c r="I76" i="4"/>
  <c r="G78" i="4"/>
  <c r="I72" i="4"/>
  <c r="I12" i="4"/>
  <c r="H12" i="4"/>
  <c r="I13" i="4"/>
  <c r="I33" i="4"/>
  <c r="H35" i="4"/>
  <c r="G86" i="4" s="1"/>
  <c r="I35" i="4"/>
  <c r="G36" i="4"/>
  <c r="G32" i="4"/>
  <c r="F83" i="4" s="1"/>
  <c r="H36" i="4"/>
  <c r="H32" i="4"/>
  <c r="I36" i="4"/>
  <c r="H33" i="4"/>
  <c r="I32" i="4"/>
  <c r="G34" i="4"/>
  <c r="F85" i="4" s="1"/>
  <c r="G31" i="4"/>
  <c r="F82" i="4" s="1"/>
  <c r="H34" i="4"/>
  <c r="H31" i="4"/>
  <c r="I34" i="4"/>
  <c r="I31" i="4"/>
  <c r="G33" i="4"/>
  <c r="F84" i="4" s="1"/>
  <c r="G10" i="4"/>
  <c r="F63" i="4" s="1"/>
  <c r="H10" i="4"/>
  <c r="I14" i="4"/>
  <c r="I10" i="4"/>
  <c r="G9" i="4"/>
  <c r="F62" i="4" s="1"/>
  <c r="H9" i="4"/>
  <c r="I9" i="4"/>
  <c r="G11" i="4"/>
  <c r="F64" i="4" s="1"/>
  <c r="E149" i="4" s="1"/>
  <c r="H11" i="4"/>
  <c r="I11" i="4"/>
  <c r="G14" i="4"/>
  <c r="F67" i="4" s="1"/>
  <c r="H14" i="4"/>
  <c r="H557" i="4" l="1"/>
  <c r="G85" i="4"/>
  <c r="G62" i="4"/>
  <c r="H82" i="4"/>
  <c r="G83" i="4"/>
  <c r="G65" i="4"/>
  <c r="H85" i="4"/>
  <c r="G82" i="4"/>
  <c r="K272" i="4"/>
  <c r="K288" i="4" s="1"/>
  <c r="H66" i="4"/>
  <c r="Y397" i="4" s="1"/>
  <c r="G54" i="4"/>
  <c r="G87" i="4"/>
  <c r="H42" i="4"/>
  <c r="I93" i="4" s="1"/>
  <c r="H67" i="4"/>
  <c r="F54" i="4"/>
  <c r="F105" i="4" s="1"/>
  <c r="F87" i="4"/>
  <c r="H54" i="4"/>
  <c r="I105" i="4" s="1"/>
  <c r="H87" i="4"/>
  <c r="H282" i="4"/>
  <c r="H65" i="4"/>
  <c r="G42" i="4"/>
  <c r="G67" i="4"/>
  <c r="G287" i="4"/>
  <c r="H64" i="4"/>
  <c r="G63" i="4"/>
  <c r="K312" i="4"/>
  <c r="K328" i="4" s="1"/>
  <c r="H86" i="4"/>
  <c r="F284" i="4"/>
  <c r="H63" i="4"/>
  <c r="G64" i="4"/>
  <c r="H83" i="4"/>
  <c r="G84" i="4"/>
  <c r="H84" i="4"/>
  <c r="E272" i="4"/>
  <c r="E275" i="4"/>
  <c r="H62" i="4"/>
  <c r="H188" i="4"/>
  <c r="U424" i="4"/>
  <c r="E425" i="4"/>
  <c r="E489" i="4" s="1"/>
  <c r="M419" i="4"/>
  <c r="F419" i="4"/>
  <c r="F483" i="4" s="1"/>
  <c r="M424" i="4"/>
  <c r="G432" i="4"/>
  <c r="G496" i="4" s="1"/>
  <c r="O422" i="4"/>
  <c r="O486" i="4" s="1"/>
  <c r="M429" i="4"/>
  <c r="G426" i="4"/>
  <c r="G490" i="4" s="1"/>
  <c r="F429" i="4"/>
  <c r="F493" i="4" s="1"/>
  <c r="S422" i="4"/>
  <c r="M432" i="4"/>
  <c r="H189" i="4"/>
  <c r="R434" i="4"/>
  <c r="R482" i="4"/>
  <c r="E428" i="4"/>
  <c r="E492" i="4" s="1"/>
  <c r="G419" i="4"/>
  <c r="G483" i="4" s="1"/>
  <c r="L431" i="4"/>
  <c r="F424" i="4"/>
  <c r="F488" i="4" s="1"/>
  <c r="E431" i="4"/>
  <c r="E495" i="4" s="1"/>
  <c r="U425" i="4"/>
  <c r="G427" i="4"/>
  <c r="G491" i="4" s="1"/>
  <c r="K434" i="4"/>
  <c r="K482" i="4"/>
  <c r="T431" i="4"/>
  <c r="V422" i="4"/>
  <c r="V486" i="4" s="1"/>
  <c r="E421" i="4"/>
  <c r="E485" i="4" s="1"/>
  <c r="S421" i="4"/>
  <c r="K455" i="4"/>
  <c r="K503" i="4"/>
  <c r="T432" i="4"/>
  <c r="F422" i="4"/>
  <c r="F486" i="4" s="1"/>
  <c r="E429" i="4"/>
  <c r="E493" i="4" s="1"/>
  <c r="U427" i="4"/>
  <c r="N419" i="4"/>
  <c r="M422" i="4"/>
  <c r="Y434" i="4"/>
  <c r="Y482" i="4"/>
  <c r="U432" i="4"/>
  <c r="U420" i="4"/>
  <c r="N424" i="4"/>
  <c r="E196" i="4"/>
  <c r="F451" i="4"/>
  <c r="F515" i="4" s="1"/>
  <c r="F447" i="4"/>
  <c r="F511" i="4" s="1"/>
  <c r="F443" i="4"/>
  <c r="F507" i="4" s="1"/>
  <c r="F439" i="4"/>
  <c r="F503" i="4" s="1"/>
  <c r="F453" i="4"/>
  <c r="F517" i="4" s="1"/>
  <c r="F449" i="4"/>
  <c r="F513" i="4" s="1"/>
  <c r="F445" i="4"/>
  <c r="F509" i="4" s="1"/>
  <c r="F441" i="4"/>
  <c r="F505" i="4" s="1"/>
  <c r="F454" i="4"/>
  <c r="F518" i="4" s="1"/>
  <c r="F446" i="4"/>
  <c r="F510" i="4" s="1"/>
  <c r="F450" i="4"/>
  <c r="F514" i="4" s="1"/>
  <c r="F442" i="4"/>
  <c r="F506" i="4" s="1"/>
  <c r="F448" i="4"/>
  <c r="F512" i="4" s="1"/>
  <c r="F452" i="4"/>
  <c r="F516" i="4" s="1"/>
  <c r="F444" i="4"/>
  <c r="F508" i="4" s="1"/>
  <c r="F440" i="4"/>
  <c r="F504" i="4" s="1"/>
  <c r="E195" i="4"/>
  <c r="E452" i="4"/>
  <c r="E516" i="4" s="1"/>
  <c r="E448" i="4"/>
  <c r="E512" i="4" s="1"/>
  <c r="E444" i="4"/>
  <c r="E508" i="4" s="1"/>
  <c r="E440" i="4"/>
  <c r="E504" i="4" s="1"/>
  <c r="E454" i="4"/>
  <c r="E518" i="4" s="1"/>
  <c r="E450" i="4"/>
  <c r="E514" i="4" s="1"/>
  <c r="E446" i="4"/>
  <c r="E510" i="4" s="1"/>
  <c r="E442" i="4"/>
  <c r="E506" i="4" s="1"/>
  <c r="E451" i="4"/>
  <c r="E515" i="4" s="1"/>
  <c r="E443" i="4"/>
  <c r="E507" i="4" s="1"/>
  <c r="E447" i="4"/>
  <c r="E511" i="4" s="1"/>
  <c r="E439" i="4"/>
  <c r="E503" i="4" s="1"/>
  <c r="E449" i="4"/>
  <c r="E513" i="4" s="1"/>
  <c r="E445" i="4"/>
  <c r="E509" i="4" s="1"/>
  <c r="E453" i="4"/>
  <c r="E517" i="4" s="1"/>
  <c r="E441" i="4"/>
  <c r="E505" i="4" s="1"/>
  <c r="L419" i="4"/>
  <c r="S419" i="4"/>
  <c r="E419" i="4"/>
  <c r="E483" i="4" s="1"/>
  <c r="U431" i="4"/>
  <c r="G431" i="4"/>
  <c r="G495" i="4" s="1"/>
  <c r="N431" i="4"/>
  <c r="V424" i="4"/>
  <c r="V488" i="4" s="1"/>
  <c r="H424" i="4"/>
  <c r="H488" i="4" s="1"/>
  <c r="O424" i="4"/>
  <c r="O488" i="4" s="1"/>
  <c r="N422" i="4"/>
  <c r="U422" i="4"/>
  <c r="G422" i="4"/>
  <c r="G486" i="4" s="1"/>
  <c r="H433" i="4"/>
  <c r="H497" i="4" s="1"/>
  <c r="O433" i="4"/>
  <c r="O497" i="4" s="1"/>
  <c r="V433" i="4"/>
  <c r="V497" i="4" s="1"/>
  <c r="T418" i="4"/>
  <c r="F418" i="4"/>
  <c r="F482" i="4" s="1"/>
  <c r="M418" i="4"/>
  <c r="H397" i="4"/>
  <c r="H461" i="4" s="1"/>
  <c r="H406" i="4"/>
  <c r="H470" i="4" s="1"/>
  <c r="H398" i="4"/>
  <c r="H462" i="4" s="1"/>
  <c r="H411" i="4"/>
  <c r="H475" i="4" s="1"/>
  <c r="H403" i="4"/>
  <c r="H467" i="4" s="1"/>
  <c r="H409" i="4"/>
  <c r="H473" i="4" s="1"/>
  <c r="H405" i="4"/>
  <c r="H469" i="4" s="1"/>
  <c r="H404" i="4"/>
  <c r="H468" i="4" s="1"/>
  <c r="H400" i="4"/>
  <c r="H464" i="4" s="1"/>
  <c r="H476" i="4"/>
  <c r="H408" i="4"/>
  <c r="H472" i="4" s="1"/>
  <c r="H401" i="4"/>
  <c r="H465" i="4" s="1"/>
  <c r="H407" i="4"/>
  <c r="H471" i="4" s="1"/>
  <c r="H410" i="4"/>
  <c r="H474" i="4" s="1"/>
  <c r="H402" i="4"/>
  <c r="H466" i="4" s="1"/>
  <c r="H399" i="4"/>
  <c r="H463" i="4" s="1"/>
  <c r="E368" i="4"/>
  <c r="E364" i="4"/>
  <c r="E360" i="4"/>
  <c r="E356" i="4"/>
  <c r="E366" i="4"/>
  <c r="E362" i="4"/>
  <c r="E358" i="4"/>
  <c r="E354" i="4"/>
  <c r="E369" i="4"/>
  <c r="E363" i="4"/>
  <c r="E355" i="4"/>
  <c r="E361" i="4"/>
  <c r="E359" i="4"/>
  <c r="E367" i="4"/>
  <c r="E365" i="4"/>
  <c r="E357" i="4"/>
  <c r="G49" i="4"/>
  <c r="F100" i="4"/>
  <c r="L430" i="4"/>
  <c r="E430" i="4"/>
  <c r="E494" i="4" s="1"/>
  <c r="S430" i="4"/>
  <c r="U423" i="4"/>
  <c r="G423" i="4"/>
  <c r="G487" i="4" s="1"/>
  <c r="N423" i="4"/>
  <c r="H421" i="4"/>
  <c r="H485" i="4" s="1"/>
  <c r="V421" i="4"/>
  <c r="V485" i="4" s="1"/>
  <c r="O421" i="4"/>
  <c r="O485" i="4" s="1"/>
  <c r="U421" i="4"/>
  <c r="G421" i="4"/>
  <c r="N421" i="4"/>
  <c r="T425" i="4"/>
  <c r="F425" i="4"/>
  <c r="F489" i="4" s="1"/>
  <c r="M425" i="4"/>
  <c r="L424" i="4"/>
  <c r="S424" i="4"/>
  <c r="E424" i="4"/>
  <c r="E488" i="4" s="1"/>
  <c r="H425" i="4"/>
  <c r="H489" i="4" s="1"/>
  <c r="V425" i="4"/>
  <c r="V489" i="4" s="1"/>
  <c r="F427" i="4"/>
  <c r="F491" i="4" s="1"/>
  <c r="M427" i="4"/>
  <c r="T427" i="4"/>
  <c r="F179" i="4"/>
  <c r="R397" i="4"/>
  <c r="L427" i="4"/>
  <c r="S427" i="4"/>
  <c r="E427" i="4"/>
  <c r="E491" i="4" s="1"/>
  <c r="N428" i="4"/>
  <c r="U428" i="4"/>
  <c r="G428" i="4"/>
  <c r="G492" i="4" s="1"/>
  <c r="E420" i="4"/>
  <c r="E484" i="4" s="1"/>
  <c r="S420" i="4"/>
  <c r="L420" i="4"/>
  <c r="H430" i="4"/>
  <c r="H494" i="4" s="1"/>
  <c r="O430" i="4"/>
  <c r="O494" i="4" s="1"/>
  <c r="V430" i="4"/>
  <c r="V494" i="4" s="1"/>
  <c r="H427" i="4"/>
  <c r="H491" i="4" s="1"/>
  <c r="O427" i="4"/>
  <c r="O491" i="4" s="1"/>
  <c r="V427" i="4"/>
  <c r="V491" i="4" s="1"/>
  <c r="T420" i="4"/>
  <c r="F420" i="4"/>
  <c r="F484" i="4" s="1"/>
  <c r="M420" i="4"/>
  <c r="T426" i="4"/>
  <c r="M426" i="4"/>
  <c r="F426" i="4"/>
  <c r="F490" i="4" s="1"/>
  <c r="O425" i="4"/>
  <c r="O489" i="4" s="1"/>
  <c r="F431" i="4"/>
  <c r="F495" i="4" s="1"/>
  <c r="N425" i="4"/>
  <c r="G409" i="4"/>
  <c r="G473" i="4" s="1"/>
  <c r="G401" i="4"/>
  <c r="G465" i="4" s="1"/>
  <c r="G397" i="4"/>
  <c r="G461" i="4" s="1"/>
  <c r="G406" i="4"/>
  <c r="G470" i="4" s="1"/>
  <c r="G398" i="4"/>
  <c r="G462" i="4" s="1"/>
  <c r="G402" i="4"/>
  <c r="G466" i="4" s="1"/>
  <c r="G412" i="4"/>
  <c r="G476" i="4" s="1"/>
  <c r="G411" i="4"/>
  <c r="G475" i="4" s="1"/>
  <c r="G405" i="4"/>
  <c r="G469" i="4" s="1"/>
  <c r="G408" i="4"/>
  <c r="G472" i="4" s="1"/>
  <c r="G400" i="4"/>
  <c r="G464" i="4" s="1"/>
  <c r="G399" i="4"/>
  <c r="G463" i="4" s="1"/>
  <c r="G407" i="4"/>
  <c r="G471" i="4" s="1"/>
  <c r="G404" i="4"/>
  <c r="G468" i="4" s="1"/>
  <c r="G403" i="4"/>
  <c r="G467" i="4" s="1"/>
  <c r="G410" i="4"/>
  <c r="G474" i="4" s="1"/>
  <c r="G453" i="4"/>
  <c r="G517" i="4" s="1"/>
  <c r="G449" i="4"/>
  <c r="G513" i="4" s="1"/>
  <c r="G445" i="4"/>
  <c r="G509" i="4" s="1"/>
  <c r="G441" i="4"/>
  <c r="G505" i="4" s="1"/>
  <c r="G451" i="4"/>
  <c r="G515" i="4" s="1"/>
  <c r="G447" i="4"/>
  <c r="G511" i="4" s="1"/>
  <c r="G443" i="4"/>
  <c r="G507" i="4" s="1"/>
  <c r="G439" i="4"/>
  <c r="G503" i="4" s="1"/>
  <c r="G448" i="4"/>
  <c r="G512" i="4" s="1"/>
  <c r="G440" i="4"/>
  <c r="G504" i="4" s="1"/>
  <c r="G452" i="4"/>
  <c r="G516" i="4" s="1"/>
  <c r="G444" i="4"/>
  <c r="G508" i="4" s="1"/>
  <c r="G454" i="4"/>
  <c r="G518" i="4" s="1"/>
  <c r="G450" i="4"/>
  <c r="G514" i="4" s="1"/>
  <c r="G442" i="4"/>
  <c r="G506" i="4" s="1"/>
  <c r="G446" i="4"/>
  <c r="G510" i="4" s="1"/>
  <c r="T428" i="4"/>
  <c r="F428" i="4"/>
  <c r="F492" i="4" s="1"/>
  <c r="F421" i="4"/>
  <c r="F485" i="4" s="1"/>
  <c r="T421" i="4"/>
  <c r="L426" i="4"/>
  <c r="E423" i="4"/>
  <c r="E487" i="4" s="1"/>
  <c r="S425" i="4"/>
  <c r="N420" i="4"/>
  <c r="N430" i="4"/>
  <c r="H452" i="4"/>
  <c r="H516" i="4" s="1"/>
  <c r="H448" i="4"/>
  <c r="H512" i="4" s="1"/>
  <c r="H444" i="4"/>
  <c r="H508" i="4" s="1"/>
  <c r="H440" i="4"/>
  <c r="H504" i="4" s="1"/>
  <c r="H454" i="4"/>
  <c r="H518" i="4" s="1"/>
  <c r="H450" i="4"/>
  <c r="H514" i="4" s="1"/>
  <c r="H446" i="4"/>
  <c r="H510" i="4" s="1"/>
  <c r="H442" i="4"/>
  <c r="H506" i="4" s="1"/>
  <c r="H451" i="4"/>
  <c r="H515" i="4" s="1"/>
  <c r="H443" i="4"/>
  <c r="H507" i="4" s="1"/>
  <c r="H447" i="4"/>
  <c r="H511" i="4" s="1"/>
  <c r="H439" i="4"/>
  <c r="H503" i="4" s="1"/>
  <c r="H453" i="4"/>
  <c r="H517" i="4" s="1"/>
  <c r="H445" i="4"/>
  <c r="H509" i="4" s="1"/>
  <c r="H449" i="4"/>
  <c r="H513" i="4" s="1"/>
  <c r="H441" i="4"/>
  <c r="H505" i="4" s="1"/>
  <c r="H423" i="4"/>
  <c r="H487" i="4" s="1"/>
  <c r="O423" i="4"/>
  <c r="O487" i="4" s="1"/>
  <c r="S432" i="4"/>
  <c r="L432" i="4"/>
  <c r="E432" i="4"/>
  <c r="E496" i="4" s="1"/>
  <c r="K413" i="4"/>
  <c r="K477" i="4"/>
  <c r="F412" i="4"/>
  <c r="F476" i="4" s="1"/>
  <c r="F404" i="4"/>
  <c r="F468" i="4" s="1"/>
  <c r="F409" i="4"/>
  <c r="F473" i="4" s="1"/>
  <c r="F401" i="4"/>
  <c r="F465" i="4" s="1"/>
  <c r="F397" i="4"/>
  <c r="F461" i="4" s="1"/>
  <c r="F399" i="4"/>
  <c r="F463" i="4" s="1"/>
  <c r="F405" i="4"/>
  <c r="F469" i="4" s="1"/>
  <c r="F408" i="4"/>
  <c r="F472" i="4" s="1"/>
  <c r="F402" i="4"/>
  <c r="F466" i="4" s="1"/>
  <c r="F398" i="4"/>
  <c r="F462" i="4" s="1"/>
  <c r="F410" i="4"/>
  <c r="F474" i="4" s="1"/>
  <c r="F407" i="4"/>
  <c r="F471" i="4" s="1"/>
  <c r="F411" i="4"/>
  <c r="F475" i="4" s="1"/>
  <c r="F403" i="4"/>
  <c r="F467" i="4" s="1"/>
  <c r="F400" i="4"/>
  <c r="F464" i="4" s="1"/>
  <c r="F406" i="4"/>
  <c r="F470" i="4" s="1"/>
  <c r="H429" i="4"/>
  <c r="H493" i="4" s="1"/>
  <c r="O429" i="4"/>
  <c r="O493" i="4" s="1"/>
  <c r="T433" i="4"/>
  <c r="F433" i="4"/>
  <c r="F497" i="4" s="1"/>
  <c r="G363" i="4"/>
  <c r="G358" i="4"/>
  <c r="G368" i="4"/>
  <c r="G357" i="4"/>
  <c r="G364" i="4"/>
  <c r="G356" i="4"/>
  <c r="G369" i="4"/>
  <c r="G367" i="4"/>
  <c r="G354" i="4"/>
  <c r="G362" i="4"/>
  <c r="G355" i="4"/>
  <c r="G361" i="4"/>
  <c r="G360" i="4"/>
  <c r="G366" i="4"/>
  <c r="G365" i="4"/>
  <c r="G359" i="4"/>
  <c r="H420" i="4"/>
  <c r="H484" i="4" s="1"/>
  <c r="V420" i="4"/>
  <c r="V484" i="4" s="1"/>
  <c r="O420" i="4"/>
  <c r="O484" i="4" s="1"/>
  <c r="U429" i="4"/>
  <c r="N429" i="4"/>
  <c r="O419" i="4"/>
  <c r="H419" i="4"/>
  <c r="H483" i="4" s="1"/>
  <c r="H418" i="4"/>
  <c r="H482" i="4" s="1"/>
  <c r="V418" i="4"/>
  <c r="V482" i="4" s="1"/>
  <c r="E426" i="4"/>
  <c r="E490" i="4" s="1"/>
  <c r="S423" i="4"/>
  <c r="E411" i="4"/>
  <c r="E475" i="4" s="1"/>
  <c r="E409" i="4"/>
  <c r="E473" i="4" s="1"/>
  <c r="E407" i="4"/>
  <c r="E471" i="4" s="1"/>
  <c r="E405" i="4"/>
  <c r="E469" i="4" s="1"/>
  <c r="E403" i="4"/>
  <c r="E467" i="4" s="1"/>
  <c r="E401" i="4"/>
  <c r="E465" i="4" s="1"/>
  <c r="E399" i="4"/>
  <c r="E463" i="4" s="1"/>
  <c r="E412" i="4"/>
  <c r="E476" i="4" s="1"/>
  <c r="E410" i="4"/>
  <c r="E474" i="4" s="1"/>
  <c r="E408" i="4"/>
  <c r="E472" i="4" s="1"/>
  <c r="E406" i="4"/>
  <c r="E470" i="4" s="1"/>
  <c r="E404" i="4"/>
  <c r="E468" i="4" s="1"/>
  <c r="E402" i="4"/>
  <c r="E466" i="4" s="1"/>
  <c r="E400" i="4"/>
  <c r="E464" i="4" s="1"/>
  <c r="E398" i="4"/>
  <c r="E462" i="4" s="1"/>
  <c r="E397" i="4"/>
  <c r="E461" i="4" s="1"/>
  <c r="V431" i="4"/>
  <c r="V495" i="4" s="1"/>
  <c r="H431" i="4"/>
  <c r="H495" i="4" s="1"/>
  <c r="H426" i="4"/>
  <c r="H490" i="4" s="1"/>
  <c r="V426" i="4"/>
  <c r="V490" i="4" s="1"/>
  <c r="T423" i="4"/>
  <c r="F423" i="4"/>
  <c r="F487" i="4" s="1"/>
  <c r="M423" i="4"/>
  <c r="G50" i="4"/>
  <c r="F101" i="4"/>
  <c r="O431" i="4"/>
  <c r="O495" i="4" s="1"/>
  <c r="V423" i="4"/>
  <c r="V487" i="4" s="1"/>
  <c r="E422" i="4"/>
  <c r="E486" i="4" s="1"/>
  <c r="O426" i="4"/>
  <c r="O490" i="4" s="1"/>
  <c r="S428" i="4"/>
  <c r="S433" i="4"/>
  <c r="M433" i="4"/>
  <c r="U418" i="4"/>
  <c r="N418" i="4"/>
  <c r="F199" i="4"/>
  <c r="R439" i="4"/>
  <c r="V429" i="4"/>
  <c r="V493" i="4" s="1"/>
  <c r="V432" i="4"/>
  <c r="V496" i="4" s="1"/>
  <c r="E433" i="4"/>
  <c r="E497" i="4" s="1"/>
  <c r="O432" i="4"/>
  <c r="O496" i="4" s="1"/>
  <c r="S429" i="4"/>
  <c r="U426" i="4"/>
  <c r="G430" i="4"/>
  <c r="G494" i="4" s="1"/>
  <c r="F369" i="4"/>
  <c r="F367" i="4"/>
  <c r="F365" i="4"/>
  <c r="F363" i="4"/>
  <c r="F361" i="4"/>
  <c r="F359" i="4"/>
  <c r="F357" i="4"/>
  <c r="F355" i="4"/>
  <c r="F368" i="4"/>
  <c r="F366" i="4"/>
  <c r="F364" i="4"/>
  <c r="F362" i="4"/>
  <c r="F360" i="4"/>
  <c r="F358" i="4"/>
  <c r="F356" i="4"/>
  <c r="F354" i="4"/>
  <c r="H369" i="4"/>
  <c r="H367" i="4"/>
  <c r="H365" i="4"/>
  <c r="H363" i="4"/>
  <c r="H361" i="4"/>
  <c r="H359" i="4"/>
  <c r="H357" i="4"/>
  <c r="H355" i="4"/>
  <c r="H368" i="4"/>
  <c r="H366" i="4"/>
  <c r="H364" i="4"/>
  <c r="H362" i="4"/>
  <c r="H360" i="4"/>
  <c r="H358" i="4"/>
  <c r="H356" i="4"/>
  <c r="H354" i="4"/>
  <c r="E324" i="4"/>
  <c r="E320" i="4"/>
  <c r="E316" i="4"/>
  <c r="E312" i="4"/>
  <c r="E325" i="4"/>
  <c r="E321" i="4"/>
  <c r="E317" i="4"/>
  <c r="E313" i="4"/>
  <c r="E323" i="4"/>
  <c r="E326" i="4"/>
  <c r="E322" i="4"/>
  <c r="E318" i="4"/>
  <c r="E314" i="4"/>
  <c r="E327" i="4"/>
  <c r="E319" i="4"/>
  <c r="E315" i="4"/>
  <c r="F312" i="4"/>
  <c r="F325" i="4"/>
  <c r="F321" i="4"/>
  <c r="F317" i="4"/>
  <c r="F313" i="4"/>
  <c r="F319" i="4"/>
  <c r="F326" i="4"/>
  <c r="F322" i="4"/>
  <c r="F318" i="4"/>
  <c r="F314" i="4"/>
  <c r="F327" i="4"/>
  <c r="F323" i="4"/>
  <c r="F324" i="4"/>
  <c r="F320" i="4"/>
  <c r="F316" i="4"/>
  <c r="F315" i="4"/>
  <c r="G325" i="4"/>
  <c r="G321" i="4"/>
  <c r="G317" i="4"/>
  <c r="G313" i="4"/>
  <c r="G326" i="4"/>
  <c r="G322" i="4"/>
  <c r="G318" i="4"/>
  <c r="G314" i="4"/>
  <c r="G324" i="4"/>
  <c r="G316" i="4"/>
  <c r="G327" i="4"/>
  <c r="G323" i="4"/>
  <c r="G319" i="4"/>
  <c r="G315" i="4"/>
  <c r="G320" i="4"/>
  <c r="G312" i="4"/>
  <c r="H326" i="4"/>
  <c r="H322" i="4"/>
  <c r="H318" i="4"/>
  <c r="H314" i="4"/>
  <c r="H312" i="4"/>
  <c r="H327" i="4"/>
  <c r="H323" i="4"/>
  <c r="H319" i="4"/>
  <c r="H315" i="4"/>
  <c r="H320" i="4"/>
  <c r="H316" i="4"/>
  <c r="H325" i="4"/>
  <c r="H321" i="4"/>
  <c r="H317" i="4"/>
  <c r="H313" i="4"/>
  <c r="H324" i="4"/>
  <c r="F259" i="4"/>
  <c r="F252" i="4"/>
  <c r="E268" i="4"/>
  <c r="F268" i="4" s="1"/>
  <c r="F262" i="4"/>
  <c r="F256" i="4"/>
  <c r="F254" i="4"/>
  <c r="F261" i="4"/>
  <c r="F265" i="4"/>
  <c r="F257" i="4"/>
  <c r="F253" i="4"/>
  <c r="F263" i="4"/>
  <c r="F255" i="4"/>
  <c r="F260" i="4"/>
  <c r="H295" i="4"/>
  <c r="H275" i="4"/>
  <c r="G295" i="4"/>
  <c r="G275" i="4"/>
  <c r="E281" i="4"/>
  <c r="E301" i="4"/>
  <c r="G302" i="4"/>
  <c r="G282" i="4"/>
  <c r="E294" i="4"/>
  <c r="E274" i="4"/>
  <c r="H284" i="4"/>
  <c r="H304" i="4"/>
  <c r="H281" i="4"/>
  <c r="H301" i="4"/>
  <c r="F294" i="4"/>
  <c r="F274" i="4"/>
  <c r="F280" i="4"/>
  <c r="F300" i="4"/>
  <c r="G277" i="4"/>
  <c r="G297" i="4"/>
  <c r="G279" i="4"/>
  <c r="G299" i="4"/>
  <c r="H277" i="4"/>
  <c r="H297" i="4"/>
  <c r="F305" i="4"/>
  <c r="F285" i="4"/>
  <c r="G272" i="4"/>
  <c r="G292" i="4"/>
  <c r="G281" i="4"/>
  <c r="G301" i="4"/>
  <c r="E280" i="4"/>
  <c r="E300" i="4"/>
  <c r="E287" i="4"/>
  <c r="E307" i="4"/>
  <c r="E306" i="4"/>
  <c r="E286" i="4"/>
  <c r="F298" i="4"/>
  <c r="F278" i="4"/>
  <c r="E276" i="4"/>
  <c r="E296" i="4"/>
  <c r="H303" i="4"/>
  <c r="H283" i="4"/>
  <c r="H306" i="4"/>
  <c r="H286" i="4"/>
  <c r="H276" i="4"/>
  <c r="H296" i="4"/>
  <c r="G298" i="4"/>
  <c r="G278" i="4"/>
  <c r="F287" i="4"/>
  <c r="F307" i="4"/>
  <c r="F303" i="4"/>
  <c r="F283" i="4"/>
  <c r="F306" i="4"/>
  <c r="F286" i="4"/>
  <c r="E284" i="4"/>
  <c r="E304" i="4"/>
  <c r="H279" i="4"/>
  <c r="H299" i="4"/>
  <c r="F276" i="4"/>
  <c r="F296" i="4"/>
  <c r="G294" i="4"/>
  <c r="G274" i="4"/>
  <c r="E302" i="4"/>
  <c r="E282" i="4"/>
  <c r="E305" i="4"/>
  <c r="E285" i="4"/>
  <c r="G273" i="4"/>
  <c r="G293" i="4"/>
  <c r="F282" i="4"/>
  <c r="F302" i="4"/>
  <c r="F293" i="4"/>
  <c r="F273" i="4"/>
  <c r="F295" i="4"/>
  <c r="F275" i="4"/>
  <c r="E298" i="4"/>
  <c r="E278" i="4"/>
  <c r="G300" i="4"/>
  <c r="G280" i="4"/>
  <c r="G303" i="4"/>
  <c r="G283" i="4"/>
  <c r="G284" i="4"/>
  <c r="G304" i="4"/>
  <c r="H273" i="4"/>
  <c r="H293" i="4"/>
  <c r="E279" i="4"/>
  <c r="E299" i="4"/>
  <c r="H272" i="4"/>
  <c r="H292" i="4"/>
  <c r="E303" i="4"/>
  <c r="E283" i="4"/>
  <c r="F279" i="4"/>
  <c r="F299" i="4"/>
  <c r="E273" i="4"/>
  <c r="E293" i="4"/>
  <c r="G285" i="4"/>
  <c r="G305" i="4"/>
  <c r="H298" i="4"/>
  <c r="H278" i="4"/>
  <c r="G276" i="4"/>
  <c r="G296" i="4"/>
  <c r="H287" i="4"/>
  <c r="H307" i="4"/>
  <c r="F272" i="4"/>
  <c r="F292" i="4"/>
  <c r="F301" i="4"/>
  <c r="F281" i="4"/>
  <c r="H294" i="4"/>
  <c r="H274" i="4"/>
  <c r="H285" i="4"/>
  <c r="H305" i="4"/>
  <c r="H300" i="4"/>
  <c r="H280" i="4"/>
  <c r="F297" i="4"/>
  <c r="F277" i="4"/>
  <c r="E297" i="4"/>
  <c r="E277" i="4"/>
  <c r="G306" i="4"/>
  <c r="G286" i="4"/>
  <c r="E295" i="4"/>
  <c r="F136" i="4"/>
  <c r="F187" i="4" s="1"/>
  <c r="E151" i="4"/>
  <c r="F42" i="4"/>
  <c r="F93" i="4" s="1"/>
  <c r="H157" i="4"/>
  <c r="E169" i="4"/>
  <c r="E150" i="4"/>
  <c r="E178" i="4"/>
  <c r="H158" i="4"/>
  <c r="H160" i="4"/>
  <c r="E168" i="4"/>
  <c r="E198" i="4"/>
  <c r="E148" i="4"/>
  <c r="E176" i="4"/>
  <c r="E177" i="4"/>
  <c r="E167" i="4"/>
  <c r="E197" i="4"/>
  <c r="H159" i="4"/>
  <c r="G161" i="4"/>
  <c r="H156" i="4"/>
  <c r="E161" i="4"/>
  <c r="F134" i="4"/>
  <c r="L486" i="4" s="1"/>
  <c r="F139" i="4"/>
  <c r="F161" i="4"/>
  <c r="E147" i="4"/>
  <c r="E175" i="4"/>
  <c r="E166" i="4"/>
  <c r="E165" i="4"/>
  <c r="F135" i="4"/>
  <c r="M495" i="4" s="1"/>
  <c r="I78" i="4"/>
  <c r="Y439" i="4"/>
  <c r="H15" i="4"/>
  <c r="G37" i="4"/>
  <c r="I15" i="4"/>
  <c r="I37" i="4"/>
  <c r="G15" i="4"/>
  <c r="H37" i="4"/>
  <c r="K374" i="4" l="1"/>
  <c r="K390" i="4" s="1"/>
  <c r="H551" i="4"/>
  <c r="H561" i="4"/>
  <c r="F55" i="4"/>
  <c r="K334" i="4"/>
  <c r="K350" i="4" s="1"/>
  <c r="H93" i="4"/>
  <c r="H105" i="4"/>
  <c r="G105" i="4"/>
  <c r="F56" i="4"/>
  <c r="G56" i="4" s="1"/>
  <c r="H549" i="4"/>
  <c r="H550" i="4"/>
  <c r="H562" i="4"/>
  <c r="K547" i="4"/>
  <c r="K563" i="4" s="1"/>
  <c r="H552" i="4"/>
  <c r="K519" i="4"/>
  <c r="H559" i="4"/>
  <c r="H554" i="4"/>
  <c r="H558" i="4"/>
  <c r="H553" i="4"/>
  <c r="H547" i="4"/>
  <c r="H555" i="4"/>
  <c r="H556" i="4"/>
  <c r="H560" i="4"/>
  <c r="M488" i="4"/>
  <c r="N493" i="4"/>
  <c r="N485" i="4"/>
  <c r="M482" i="4"/>
  <c r="N486" i="4"/>
  <c r="L485" i="4"/>
  <c r="M497" i="4"/>
  <c r="M484" i="4"/>
  <c r="M485" i="4"/>
  <c r="L493" i="4"/>
  <c r="M492" i="4"/>
  <c r="N484" i="4"/>
  <c r="N489" i="4"/>
  <c r="L494" i="4"/>
  <c r="N490" i="4"/>
  <c r="L497" i="4"/>
  <c r="L488" i="4"/>
  <c r="M494" i="4"/>
  <c r="N497" i="4"/>
  <c r="M496" i="4"/>
  <c r="N482" i="4"/>
  <c r="M490" i="4"/>
  <c r="N492" i="4"/>
  <c r="U434" i="4"/>
  <c r="Y413" i="4"/>
  <c r="Y461" i="4"/>
  <c r="M487" i="4"/>
  <c r="N494" i="4"/>
  <c r="L484" i="4"/>
  <c r="L491" i="4"/>
  <c r="T434" i="4"/>
  <c r="L487" i="4"/>
  <c r="L492" i="4"/>
  <c r="N495" i="4"/>
  <c r="L482" i="4"/>
  <c r="R413" i="4"/>
  <c r="R461" i="4"/>
  <c r="R477" i="4" s="1"/>
  <c r="R455" i="4"/>
  <c r="R503" i="4"/>
  <c r="R519" i="4" s="1"/>
  <c r="M489" i="4"/>
  <c r="N488" i="4"/>
  <c r="M486" i="4"/>
  <c r="M493" i="4"/>
  <c r="N491" i="4"/>
  <c r="M483" i="4"/>
  <c r="Y455" i="4"/>
  <c r="Y503" i="4"/>
  <c r="Y519" i="4" s="1"/>
  <c r="L496" i="4"/>
  <c r="L490" i="4"/>
  <c r="M491" i="4"/>
  <c r="N487" i="4"/>
  <c r="N483" i="4"/>
  <c r="O434" i="4"/>
  <c r="O483" i="4"/>
  <c r="H548" i="4" s="1"/>
  <c r="G434" i="4"/>
  <c r="G485" i="4"/>
  <c r="L483" i="4"/>
  <c r="N496" i="4"/>
  <c r="L489" i="4"/>
  <c r="L495" i="4"/>
  <c r="O401" i="4"/>
  <c r="O465" i="4" s="1"/>
  <c r="O399" i="4"/>
  <c r="O463" i="4" s="1"/>
  <c r="O405" i="4"/>
  <c r="O469" i="4" s="1"/>
  <c r="O403" i="4"/>
  <c r="O467" i="4" s="1"/>
  <c r="O404" i="4"/>
  <c r="O468" i="4" s="1"/>
  <c r="O398" i="4"/>
  <c r="O462" i="4" s="1"/>
  <c r="O412" i="4"/>
  <c r="O476" i="4" s="1"/>
  <c r="O406" i="4"/>
  <c r="O470" i="4" s="1"/>
  <c r="O400" i="4"/>
  <c r="O464" i="4" s="1"/>
  <c r="O409" i="4"/>
  <c r="O473" i="4" s="1"/>
  <c r="O410" i="4"/>
  <c r="O474" i="4" s="1"/>
  <c r="O397" i="4"/>
  <c r="O407" i="4"/>
  <c r="O471" i="4" s="1"/>
  <c r="O408" i="4"/>
  <c r="O472" i="4" s="1"/>
  <c r="O402" i="4"/>
  <c r="O466" i="4" s="1"/>
  <c r="O411" i="4"/>
  <c r="O475" i="4" s="1"/>
  <c r="G477" i="4"/>
  <c r="M452" i="4"/>
  <c r="M516" i="4" s="1"/>
  <c r="M450" i="4"/>
  <c r="M514" i="4" s="1"/>
  <c r="M439" i="4"/>
  <c r="M503" i="4" s="1"/>
  <c r="M449" i="4"/>
  <c r="M513" i="4" s="1"/>
  <c r="M442" i="4"/>
  <c r="M506" i="4" s="1"/>
  <c r="M440" i="4"/>
  <c r="M504" i="4" s="1"/>
  <c r="M451" i="4"/>
  <c r="M515" i="4" s="1"/>
  <c r="M447" i="4"/>
  <c r="M511" i="4" s="1"/>
  <c r="M448" i="4"/>
  <c r="M512" i="4" s="1"/>
  <c r="M441" i="4"/>
  <c r="M505" i="4" s="1"/>
  <c r="M444" i="4"/>
  <c r="M508" i="4" s="1"/>
  <c r="M443" i="4"/>
  <c r="M507" i="4" s="1"/>
  <c r="M446" i="4"/>
  <c r="M510" i="4" s="1"/>
  <c r="M453" i="4"/>
  <c r="M517" i="4" s="1"/>
  <c r="M445" i="4"/>
  <c r="M509" i="4" s="1"/>
  <c r="M454" i="4"/>
  <c r="M518" i="4" s="1"/>
  <c r="U406" i="4"/>
  <c r="U397" i="4"/>
  <c r="U407" i="4"/>
  <c r="U404" i="4"/>
  <c r="U410" i="4"/>
  <c r="U400" i="4"/>
  <c r="U412" i="4"/>
  <c r="U408" i="4"/>
  <c r="U402" i="4"/>
  <c r="U409" i="4"/>
  <c r="U401" i="4"/>
  <c r="U399" i="4"/>
  <c r="U398" i="4"/>
  <c r="U411" i="4"/>
  <c r="U405" i="4"/>
  <c r="U403" i="4"/>
  <c r="U453" i="4"/>
  <c r="U450" i="4"/>
  <c r="U445" i="4"/>
  <c r="U442" i="4"/>
  <c r="U454" i="4"/>
  <c r="U449" i="4"/>
  <c r="U446" i="4"/>
  <c r="U441" i="4"/>
  <c r="U447" i="4"/>
  <c r="U448" i="4"/>
  <c r="U452" i="4"/>
  <c r="U443" i="4"/>
  <c r="U440" i="4"/>
  <c r="U439" i="4"/>
  <c r="U451" i="4"/>
  <c r="U444" i="4"/>
  <c r="N453" i="4"/>
  <c r="N517" i="4" s="1"/>
  <c r="N454" i="4"/>
  <c r="N518" i="4" s="1"/>
  <c r="N452" i="4"/>
  <c r="N516" i="4" s="1"/>
  <c r="N446" i="4"/>
  <c r="N510" i="4" s="1"/>
  <c r="N444" i="4"/>
  <c r="N508" i="4" s="1"/>
  <c r="N451" i="4"/>
  <c r="N515" i="4" s="1"/>
  <c r="N447" i="4"/>
  <c r="N511" i="4" s="1"/>
  <c r="N445" i="4"/>
  <c r="N509" i="4" s="1"/>
  <c r="N450" i="4"/>
  <c r="N514" i="4" s="1"/>
  <c r="N439" i="4"/>
  <c r="N503" i="4" s="1"/>
  <c r="N448" i="4"/>
  <c r="N512" i="4" s="1"/>
  <c r="N441" i="4"/>
  <c r="N505" i="4" s="1"/>
  <c r="N449" i="4"/>
  <c r="N513" i="4" s="1"/>
  <c r="N443" i="4"/>
  <c r="N507" i="4" s="1"/>
  <c r="N442" i="4"/>
  <c r="N506" i="4" s="1"/>
  <c r="N440" i="4"/>
  <c r="N504" i="4" s="1"/>
  <c r="J432" i="4"/>
  <c r="J496" i="4" s="1"/>
  <c r="J425" i="4"/>
  <c r="J489" i="4" s="1"/>
  <c r="J430" i="4"/>
  <c r="J494" i="4" s="1"/>
  <c r="J423" i="4"/>
  <c r="J487" i="4" s="1"/>
  <c r="J418" i="4"/>
  <c r="J420" i="4"/>
  <c r="J484" i="4" s="1"/>
  <c r="J428" i="4"/>
  <c r="J492" i="4" s="1"/>
  <c r="J431" i="4"/>
  <c r="J495" i="4" s="1"/>
  <c r="J427" i="4"/>
  <c r="J491" i="4" s="1"/>
  <c r="J422" i="4"/>
  <c r="J486" i="4" s="1"/>
  <c r="J419" i="4"/>
  <c r="J483" i="4" s="1"/>
  <c r="J426" i="4"/>
  <c r="J490" i="4" s="1"/>
  <c r="J421" i="4"/>
  <c r="J485" i="4" s="1"/>
  <c r="J429" i="4"/>
  <c r="J493" i="4" s="1"/>
  <c r="J433" i="4"/>
  <c r="J497" i="4" s="1"/>
  <c r="J424" i="4"/>
  <c r="J488" i="4" s="1"/>
  <c r="G455" i="4"/>
  <c r="H49" i="4"/>
  <c r="G100" i="4"/>
  <c r="N405" i="4"/>
  <c r="N469" i="4" s="1"/>
  <c r="N397" i="4"/>
  <c r="N409" i="4"/>
  <c r="N473" i="4" s="1"/>
  <c r="N401" i="4"/>
  <c r="N465" i="4" s="1"/>
  <c r="N412" i="4"/>
  <c r="N476" i="4" s="1"/>
  <c r="N399" i="4"/>
  <c r="N463" i="4" s="1"/>
  <c r="N410" i="4"/>
  <c r="N474" i="4" s="1"/>
  <c r="N407" i="4"/>
  <c r="N471" i="4" s="1"/>
  <c r="N406" i="4"/>
  <c r="N470" i="4" s="1"/>
  <c r="N403" i="4"/>
  <c r="N467" i="4" s="1"/>
  <c r="N404" i="4"/>
  <c r="N468" i="4" s="1"/>
  <c r="N398" i="4"/>
  <c r="N462" i="4" s="1"/>
  <c r="N402" i="4"/>
  <c r="N466" i="4" s="1"/>
  <c r="N408" i="4"/>
  <c r="N472" i="4" s="1"/>
  <c r="N400" i="4"/>
  <c r="N464" i="4" s="1"/>
  <c r="N411" i="4"/>
  <c r="N475" i="4" s="1"/>
  <c r="M410" i="4"/>
  <c r="M474" i="4" s="1"/>
  <c r="M407" i="4"/>
  <c r="M471" i="4" s="1"/>
  <c r="M402" i="4"/>
  <c r="M466" i="4" s="1"/>
  <c r="M399" i="4"/>
  <c r="M463" i="4" s="1"/>
  <c r="M411" i="4"/>
  <c r="M475" i="4" s="1"/>
  <c r="M406" i="4"/>
  <c r="M470" i="4" s="1"/>
  <c r="M403" i="4"/>
  <c r="M467" i="4" s="1"/>
  <c r="M398" i="4"/>
  <c r="M408" i="4"/>
  <c r="M472" i="4" s="1"/>
  <c r="M397" i="4"/>
  <c r="M461" i="4" s="1"/>
  <c r="M412" i="4"/>
  <c r="M476" i="4" s="1"/>
  <c r="M401" i="4"/>
  <c r="M465" i="4" s="1"/>
  <c r="M409" i="4"/>
  <c r="M473" i="4" s="1"/>
  <c r="M404" i="4"/>
  <c r="M468" i="4" s="1"/>
  <c r="M405" i="4"/>
  <c r="M469" i="4" s="1"/>
  <c r="M400" i="4"/>
  <c r="M464" i="4" s="1"/>
  <c r="G198" i="4"/>
  <c r="V448" i="4"/>
  <c r="V512" i="4" s="1"/>
  <c r="V440" i="4"/>
  <c r="V504" i="4" s="1"/>
  <c r="V452" i="4"/>
  <c r="V516" i="4" s="1"/>
  <c r="V444" i="4"/>
  <c r="V508" i="4" s="1"/>
  <c r="V453" i="4"/>
  <c r="V517" i="4" s="1"/>
  <c r="V451" i="4"/>
  <c r="V515" i="4" s="1"/>
  <c r="V446" i="4"/>
  <c r="V510" i="4" s="1"/>
  <c r="V450" i="4"/>
  <c r="V514" i="4" s="1"/>
  <c r="V449" i="4"/>
  <c r="V513" i="4" s="1"/>
  <c r="V447" i="4"/>
  <c r="V511" i="4" s="1"/>
  <c r="V445" i="4"/>
  <c r="V509" i="4" s="1"/>
  <c r="V443" i="4"/>
  <c r="V507" i="4" s="1"/>
  <c r="V454" i="4"/>
  <c r="V518" i="4" s="1"/>
  <c r="V439" i="4"/>
  <c r="V503" i="4" s="1"/>
  <c r="V442" i="4"/>
  <c r="V506" i="4" s="1"/>
  <c r="V441" i="4"/>
  <c r="V505" i="4" s="1"/>
  <c r="E477" i="4"/>
  <c r="H455" i="4"/>
  <c r="N434" i="4"/>
  <c r="H477" i="4"/>
  <c r="L412" i="4"/>
  <c r="L476" i="4" s="1"/>
  <c r="L404" i="4"/>
  <c r="L468" i="4" s="1"/>
  <c r="L408" i="4"/>
  <c r="L472" i="4" s="1"/>
  <c r="L400" i="4"/>
  <c r="L464" i="4" s="1"/>
  <c r="L397" i="4"/>
  <c r="L461" i="4" s="1"/>
  <c r="L410" i="4"/>
  <c r="L474" i="4" s="1"/>
  <c r="L409" i="4"/>
  <c r="L473" i="4" s="1"/>
  <c r="L407" i="4"/>
  <c r="L471" i="4" s="1"/>
  <c r="L401" i="4"/>
  <c r="L465" i="4" s="1"/>
  <c r="L398" i="4"/>
  <c r="L403" i="4"/>
  <c r="L467" i="4" s="1"/>
  <c r="L406" i="4"/>
  <c r="L470" i="4" s="1"/>
  <c r="L411" i="4"/>
  <c r="L475" i="4" s="1"/>
  <c r="L402" i="4"/>
  <c r="L466" i="4" s="1"/>
  <c r="L405" i="4"/>
  <c r="L469" i="4" s="1"/>
  <c r="L399" i="4"/>
  <c r="L463" i="4" s="1"/>
  <c r="G178" i="4"/>
  <c r="V409" i="4"/>
  <c r="V473" i="4" s="1"/>
  <c r="V403" i="4"/>
  <c r="V467" i="4" s="1"/>
  <c r="V400" i="4"/>
  <c r="V464" i="4" s="1"/>
  <c r="V402" i="4"/>
  <c r="V466" i="4" s="1"/>
  <c r="V412" i="4"/>
  <c r="V476" i="4" s="1"/>
  <c r="V408" i="4"/>
  <c r="V472" i="4" s="1"/>
  <c r="V404" i="4"/>
  <c r="V468" i="4" s="1"/>
  <c r="V410" i="4"/>
  <c r="V474" i="4" s="1"/>
  <c r="V399" i="4"/>
  <c r="V401" i="4"/>
  <c r="V465" i="4" s="1"/>
  <c r="V398" i="4"/>
  <c r="V462" i="4" s="1"/>
  <c r="V407" i="4"/>
  <c r="V471" i="4" s="1"/>
  <c r="V397" i="4"/>
  <c r="V461" i="4" s="1"/>
  <c r="V411" i="4"/>
  <c r="V475" i="4" s="1"/>
  <c r="H540" i="4" s="1"/>
  <c r="V406" i="4"/>
  <c r="V470" i="4" s="1"/>
  <c r="V405" i="4"/>
  <c r="V469" i="4" s="1"/>
  <c r="S445" i="4"/>
  <c r="S443" i="4"/>
  <c r="S440" i="4"/>
  <c r="S444" i="4"/>
  <c r="S442" i="4"/>
  <c r="S454" i="4"/>
  <c r="S441" i="4"/>
  <c r="S439" i="4"/>
  <c r="S450" i="4"/>
  <c r="S449" i="4"/>
  <c r="S452" i="4"/>
  <c r="S447" i="4"/>
  <c r="S446" i="4"/>
  <c r="S453" i="4"/>
  <c r="S451" i="4"/>
  <c r="S448" i="4"/>
  <c r="T447" i="4"/>
  <c r="T439" i="4"/>
  <c r="T451" i="4"/>
  <c r="T443" i="4"/>
  <c r="T449" i="4"/>
  <c r="T444" i="4"/>
  <c r="T442" i="4"/>
  <c r="T448" i="4"/>
  <c r="T446" i="4"/>
  <c r="T445" i="4"/>
  <c r="T454" i="4"/>
  <c r="T441" i="4"/>
  <c r="T453" i="4"/>
  <c r="T440" i="4"/>
  <c r="T450" i="4"/>
  <c r="T452" i="4"/>
  <c r="L450" i="4"/>
  <c r="L514" i="4" s="1"/>
  <c r="L448" i="4"/>
  <c r="L512" i="4" s="1"/>
  <c r="L441" i="4"/>
  <c r="L505" i="4" s="1"/>
  <c r="L454" i="4"/>
  <c r="L518" i="4" s="1"/>
  <c r="L449" i="4"/>
  <c r="L513" i="4" s="1"/>
  <c r="L442" i="4"/>
  <c r="L506" i="4" s="1"/>
  <c r="L440" i="4"/>
  <c r="L504" i="4" s="1"/>
  <c r="L443" i="4"/>
  <c r="L507" i="4" s="1"/>
  <c r="L453" i="4"/>
  <c r="L517" i="4" s="1"/>
  <c r="L445" i="4"/>
  <c r="L509" i="4" s="1"/>
  <c r="L452" i="4"/>
  <c r="L516" i="4" s="1"/>
  <c r="L439" i="4"/>
  <c r="L503" i="4" s="1"/>
  <c r="L444" i="4"/>
  <c r="L508" i="4" s="1"/>
  <c r="L446" i="4"/>
  <c r="L510" i="4" s="1"/>
  <c r="L451" i="4"/>
  <c r="L515" i="4" s="1"/>
  <c r="L447" i="4"/>
  <c r="L511" i="4" s="1"/>
  <c r="V434" i="4"/>
  <c r="E434" i="4"/>
  <c r="E455" i="4"/>
  <c r="O451" i="4"/>
  <c r="O515" i="4" s="1"/>
  <c r="O445" i="4"/>
  <c r="O509" i="4" s="1"/>
  <c r="O453" i="4"/>
  <c r="O517" i="4" s="1"/>
  <c r="O443" i="4"/>
  <c r="O507" i="4" s="1"/>
  <c r="H572" i="4" s="1"/>
  <c r="O452" i="4"/>
  <c r="O516" i="4" s="1"/>
  <c r="O446" i="4"/>
  <c r="O510" i="4" s="1"/>
  <c r="O444" i="4"/>
  <c r="O508" i="4" s="1"/>
  <c r="O440" i="4"/>
  <c r="O504" i="4" s="1"/>
  <c r="O450" i="4"/>
  <c r="O514" i="4" s="1"/>
  <c r="O439" i="4"/>
  <c r="O503" i="4" s="1"/>
  <c r="O454" i="4"/>
  <c r="O518" i="4" s="1"/>
  <c r="O449" i="4"/>
  <c r="O513" i="4" s="1"/>
  <c r="O442" i="4"/>
  <c r="O506" i="4" s="1"/>
  <c r="O441" i="4"/>
  <c r="O505" i="4" s="1"/>
  <c r="O448" i="4"/>
  <c r="O512" i="4" s="1"/>
  <c r="O447" i="4"/>
  <c r="O511" i="4" s="1"/>
  <c r="G55" i="4"/>
  <c r="F106" i="4"/>
  <c r="S434" i="4"/>
  <c r="F455" i="4"/>
  <c r="T411" i="4"/>
  <c r="T408" i="4"/>
  <c r="T410" i="4"/>
  <c r="T401" i="4"/>
  <c r="T406" i="4"/>
  <c r="T402" i="4"/>
  <c r="T398" i="4"/>
  <c r="T404" i="4"/>
  <c r="T400" i="4"/>
  <c r="T405" i="4"/>
  <c r="T407" i="4"/>
  <c r="T412" i="4"/>
  <c r="T399" i="4"/>
  <c r="T409" i="4"/>
  <c r="T403" i="4"/>
  <c r="T397" i="4"/>
  <c r="F477" i="4"/>
  <c r="F434" i="4"/>
  <c r="L434" i="4"/>
  <c r="I431" i="4"/>
  <c r="I495" i="4" s="1"/>
  <c r="I427" i="4"/>
  <c r="I491" i="4" s="1"/>
  <c r="I423" i="4"/>
  <c r="I487" i="4" s="1"/>
  <c r="I419" i="4"/>
  <c r="I483" i="4" s="1"/>
  <c r="I433" i="4"/>
  <c r="I497" i="4" s="1"/>
  <c r="I429" i="4"/>
  <c r="I493" i="4" s="1"/>
  <c r="I425" i="4"/>
  <c r="I489" i="4" s="1"/>
  <c r="I421" i="4"/>
  <c r="I485" i="4" s="1"/>
  <c r="I418" i="4"/>
  <c r="I482" i="4" s="1"/>
  <c r="I432" i="4"/>
  <c r="I496" i="4" s="1"/>
  <c r="I428" i="4"/>
  <c r="I492" i="4" s="1"/>
  <c r="I430" i="4"/>
  <c r="I494" i="4" s="1"/>
  <c r="I422" i="4"/>
  <c r="I486" i="4" s="1"/>
  <c r="I426" i="4"/>
  <c r="I490" i="4" s="1"/>
  <c r="I420" i="4"/>
  <c r="I484" i="4" s="1"/>
  <c r="I424" i="4"/>
  <c r="I488" i="4" s="1"/>
  <c r="S405" i="4"/>
  <c r="S399" i="4"/>
  <c r="S412" i="4"/>
  <c r="S398" i="4"/>
  <c r="S410" i="4"/>
  <c r="S406" i="4"/>
  <c r="S402" i="4"/>
  <c r="S397" i="4"/>
  <c r="S407" i="4"/>
  <c r="S404" i="4"/>
  <c r="S403" i="4"/>
  <c r="S401" i="4"/>
  <c r="S409" i="4"/>
  <c r="S408" i="4"/>
  <c r="S411" i="4"/>
  <c r="S400" i="4"/>
  <c r="F185" i="4"/>
  <c r="H434" i="4"/>
  <c r="H50" i="4"/>
  <c r="G101" i="4"/>
  <c r="M434" i="4"/>
  <c r="G93" i="4"/>
  <c r="H328" i="4"/>
  <c r="E328" i="4"/>
  <c r="G328" i="4"/>
  <c r="F328" i="4"/>
  <c r="F68" i="4"/>
  <c r="H370" i="4"/>
  <c r="F370" i="4"/>
  <c r="G370" i="4"/>
  <c r="G308" i="4"/>
  <c r="E308" i="4"/>
  <c r="H308" i="4"/>
  <c r="H288" i="4"/>
  <c r="G288" i="4"/>
  <c r="F288" i="4"/>
  <c r="E288" i="4"/>
  <c r="F308" i="4"/>
  <c r="I62" i="4"/>
  <c r="F88" i="4"/>
  <c r="E180" i="4"/>
  <c r="F196" i="4"/>
  <c r="I67" i="4"/>
  <c r="G136" i="4"/>
  <c r="U485" i="4" s="1"/>
  <c r="H161" i="4"/>
  <c r="C206" i="4" s="1"/>
  <c r="F43" i="4"/>
  <c r="F44" i="4"/>
  <c r="E200" i="4"/>
  <c r="F167" i="4"/>
  <c r="F197" i="4"/>
  <c r="G166" i="4"/>
  <c r="G148" i="4"/>
  <c r="F149" i="4"/>
  <c r="F177" i="4"/>
  <c r="I86" i="4"/>
  <c r="G199" i="4"/>
  <c r="H199" i="4" s="1"/>
  <c r="F150" i="4"/>
  <c r="F178" i="4"/>
  <c r="G139" i="4"/>
  <c r="G190" i="4" s="1"/>
  <c r="F190" i="4"/>
  <c r="G151" i="4"/>
  <c r="F148" i="4"/>
  <c r="F176" i="4"/>
  <c r="F151" i="4"/>
  <c r="F180" i="4"/>
  <c r="G149" i="4"/>
  <c r="G135" i="4"/>
  <c r="F186" i="4"/>
  <c r="I66" i="4"/>
  <c r="G179" i="4"/>
  <c r="H179" i="4" s="1"/>
  <c r="F169" i="4"/>
  <c r="F200" i="4"/>
  <c r="G169" i="4"/>
  <c r="F165" i="4"/>
  <c r="F195" i="4"/>
  <c r="G165" i="4"/>
  <c r="G167" i="4"/>
  <c r="F168" i="4"/>
  <c r="F198" i="4"/>
  <c r="G150" i="4"/>
  <c r="G134" i="4"/>
  <c r="S492" i="4" s="1"/>
  <c r="E557" i="4" s="1"/>
  <c r="G147" i="4"/>
  <c r="R498" i="4" s="1"/>
  <c r="E152" i="4"/>
  <c r="I83" i="4"/>
  <c r="F166" i="4"/>
  <c r="I85" i="4"/>
  <c r="G168" i="4"/>
  <c r="F175" i="4"/>
  <c r="F147" i="4"/>
  <c r="K498" i="4" s="1"/>
  <c r="E170" i="4"/>
  <c r="I63" i="4"/>
  <c r="I64" i="4"/>
  <c r="I65" i="4"/>
  <c r="I87" i="4"/>
  <c r="H68" i="4"/>
  <c r="G68" i="4"/>
  <c r="H88" i="4"/>
  <c r="I82" i="4"/>
  <c r="I84" i="4"/>
  <c r="G88" i="4"/>
  <c r="F107" i="4" l="1"/>
  <c r="J453" i="4" s="1"/>
  <c r="J517" i="4" s="1"/>
  <c r="H573" i="4"/>
  <c r="H530" i="4"/>
  <c r="H533" i="4"/>
  <c r="H576" i="4"/>
  <c r="H569" i="4"/>
  <c r="H581" i="4"/>
  <c r="H583" i="4"/>
  <c r="H577" i="4"/>
  <c r="H571" i="4"/>
  <c r="H578" i="4"/>
  <c r="H539" i="4"/>
  <c r="H534" i="4"/>
  <c r="H582" i="4"/>
  <c r="E334" i="4"/>
  <c r="E336" i="4"/>
  <c r="T487" i="4"/>
  <c r="F552" i="4" s="1"/>
  <c r="G196" i="4"/>
  <c r="H196" i="4" s="1"/>
  <c r="H532" i="4"/>
  <c r="H538" i="4"/>
  <c r="H529" i="4"/>
  <c r="U515" i="4"/>
  <c r="U510" i="4"/>
  <c r="G575" i="4" s="1"/>
  <c r="U469" i="4"/>
  <c r="G534" i="4" s="1"/>
  <c r="U476" i="4"/>
  <c r="G541" i="4" s="1"/>
  <c r="H535" i="4"/>
  <c r="H568" i="4"/>
  <c r="U503" i="4"/>
  <c r="G568" i="4" s="1"/>
  <c r="U513" i="4"/>
  <c r="G578" i="4" s="1"/>
  <c r="U475" i="4"/>
  <c r="G540" i="4" s="1"/>
  <c r="U464" i="4"/>
  <c r="G529" i="4" s="1"/>
  <c r="H531" i="4"/>
  <c r="H541" i="4"/>
  <c r="H580" i="4"/>
  <c r="H537" i="4"/>
  <c r="H527" i="4"/>
  <c r="H579" i="4"/>
  <c r="H536" i="4"/>
  <c r="H574" i="4"/>
  <c r="H198" i="4"/>
  <c r="H570" i="4"/>
  <c r="H575" i="4"/>
  <c r="K568" i="4"/>
  <c r="K584" i="4" s="1"/>
  <c r="H563" i="4"/>
  <c r="K526" i="4"/>
  <c r="K542" i="4" s="1"/>
  <c r="G580" i="4"/>
  <c r="G550" i="4"/>
  <c r="U496" i="4"/>
  <c r="G561" i="4" s="1"/>
  <c r="U486" i="4"/>
  <c r="G551" i="4" s="1"/>
  <c r="S510" i="4"/>
  <c r="E575" i="4" s="1"/>
  <c r="U489" i="4"/>
  <c r="G554" i="4" s="1"/>
  <c r="T482" i="4"/>
  <c r="F547" i="4" s="1"/>
  <c r="U512" i="4"/>
  <c r="G577" i="4" s="1"/>
  <c r="U514" i="4"/>
  <c r="G579" i="4" s="1"/>
  <c r="S512" i="4"/>
  <c r="E577" i="4" s="1"/>
  <c r="S503" i="4"/>
  <c r="E568" i="4" s="1"/>
  <c r="U493" i="4"/>
  <c r="G558" i="4" s="1"/>
  <c r="S485" i="4"/>
  <c r="E550" i="4" s="1"/>
  <c r="T497" i="4"/>
  <c r="F562" i="4" s="1"/>
  <c r="S506" i="4"/>
  <c r="E571" i="4" s="1"/>
  <c r="S488" i="4"/>
  <c r="E553" i="4" s="1"/>
  <c r="S487" i="4"/>
  <c r="E552" i="4" s="1"/>
  <c r="T505" i="4"/>
  <c r="F570" i="4" s="1"/>
  <c r="T507" i="4"/>
  <c r="F572" i="4" s="1"/>
  <c r="S511" i="4"/>
  <c r="E576" i="4" s="1"/>
  <c r="S508" i="4"/>
  <c r="E573" i="4" s="1"/>
  <c r="T518" i="4"/>
  <c r="F583" i="4" s="1"/>
  <c r="T515" i="4"/>
  <c r="F580" i="4" s="1"/>
  <c r="S516" i="4"/>
  <c r="E581" i="4" s="1"/>
  <c r="S504" i="4"/>
  <c r="E569" i="4" s="1"/>
  <c r="U504" i="4"/>
  <c r="U518" i="4"/>
  <c r="G583" i="4" s="1"/>
  <c r="U462" i="4"/>
  <c r="G527" i="4" s="1"/>
  <c r="U474" i="4"/>
  <c r="G539" i="4" s="1"/>
  <c r="S483" i="4"/>
  <c r="E548" i="4" s="1"/>
  <c r="T489" i="4"/>
  <c r="F554" i="4" s="1"/>
  <c r="U484" i="4"/>
  <c r="G549" i="4" s="1"/>
  <c r="S497" i="4"/>
  <c r="E562" i="4" s="1"/>
  <c r="J434" i="4"/>
  <c r="J482" i="4"/>
  <c r="J498" i="4" s="1"/>
  <c r="T509" i="4"/>
  <c r="F574" i="4" s="1"/>
  <c r="T503" i="4"/>
  <c r="F568" i="4" s="1"/>
  <c r="S513" i="4"/>
  <c r="E578" i="4" s="1"/>
  <c r="S507" i="4"/>
  <c r="E572" i="4" s="1"/>
  <c r="U507" i="4"/>
  <c r="G572" i="4" s="1"/>
  <c r="U506" i="4"/>
  <c r="G571" i="4" s="1"/>
  <c r="S493" i="4"/>
  <c r="E558" i="4" s="1"/>
  <c r="T485" i="4"/>
  <c r="F550" i="4" s="1"/>
  <c r="U495" i="4"/>
  <c r="G560" i="4" s="1"/>
  <c r="S484" i="4"/>
  <c r="E549" i="4" s="1"/>
  <c r="T491" i="4"/>
  <c r="F556" i="4" s="1"/>
  <c r="S489" i="4"/>
  <c r="E554" i="4" s="1"/>
  <c r="G187" i="4"/>
  <c r="H187" i="4" s="1"/>
  <c r="U497" i="4"/>
  <c r="G562" i="4" s="1"/>
  <c r="U483" i="4"/>
  <c r="G548" i="4" s="1"/>
  <c r="U488" i="4"/>
  <c r="G553" i="4" s="1"/>
  <c r="U494" i="4"/>
  <c r="G559" i="4" s="1"/>
  <c r="T510" i="4"/>
  <c r="F575" i="4" s="1"/>
  <c r="T511" i="4"/>
  <c r="F576" i="4" s="1"/>
  <c r="S514" i="4"/>
  <c r="E579" i="4" s="1"/>
  <c r="S509" i="4"/>
  <c r="E574" i="4" s="1"/>
  <c r="U516" i="4"/>
  <c r="G581" i="4" s="1"/>
  <c r="U509" i="4"/>
  <c r="G574" i="4" s="1"/>
  <c r="S494" i="4"/>
  <c r="E559" i="4" s="1"/>
  <c r="S496" i="4"/>
  <c r="E561" i="4" s="1"/>
  <c r="G186" i="4"/>
  <c r="H186" i="4" s="1"/>
  <c r="T483" i="4"/>
  <c r="F548" i="4" s="1"/>
  <c r="T493" i="4"/>
  <c r="F558" i="4" s="1"/>
  <c r="T486" i="4"/>
  <c r="F551" i="4" s="1"/>
  <c r="T488" i="4"/>
  <c r="F553" i="4" s="1"/>
  <c r="T494" i="4"/>
  <c r="F559" i="4" s="1"/>
  <c r="T516" i="4"/>
  <c r="F581" i="4" s="1"/>
  <c r="T512" i="4"/>
  <c r="F577" i="4" s="1"/>
  <c r="T495" i="4"/>
  <c r="F560" i="4" s="1"/>
  <c r="U487" i="4"/>
  <c r="G552" i="4" s="1"/>
  <c r="H178" i="4"/>
  <c r="T514" i="4"/>
  <c r="F579" i="4" s="1"/>
  <c r="T506" i="4"/>
  <c r="F571" i="4" s="1"/>
  <c r="S515" i="4"/>
  <c r="E580" i="4" s="1"/>
  <c r="S505" i="4"/>
  <c r="E570" i="4" s="1"/>
  <c r="U511" i="4"/>
  <c r="G576" i="4" s="1"/>
  <c r="U517" i="4"/>
  <c r="G582" i="4" s="1"/>
  <c r="U466" i="4"/>
  <c r="G531" i="4" s="1"/>
  <c r="U470" i="4"/>
  <c r="G535" i="4" s="1"/>
  <c r="T496" i="4"/>
  <c r="F561" i="4" s="1"/>
  <c r="U492" i="4"/>
  <c r="G557" i="4" s="1"/>
  <c r="T484" i="4"/>
  <c r="F549" i="4" s="1"/>
  <c r="T492" i="4"/>
  <c r="F557" i="4" s="1"/>
  <c r="T490" i="4"/>
  <c r="F555" i="4" s="1"/>
  <c r="S482" i="4"/>
  <c r="E547" i="4" s="1"/>
  <c r="S495" i="4"/>
  <c r="E560" i="4" s="1"/>
  <c r="S490" i="4"/>
  <c r="E555" i="4" s="1"/>
  <c r="S486" i="4"/>
  <c r="E551" i="4" s="1"/>
  <c r="T504" i="4"/>
  <c r="F569" i="4" s="1"/>
  <c r="T508" i="4"/>
  <c r="F573" i="4" s="1"/>
  <c r="S517" i="4"/>
  <c r="E582" i="4" s="1"/>
  <c r="S518" i="4"/>
  <c r="E583" i="4" s="1"/>
  <c r="U508" i="4"/>
  <c r="G573" i="4" s="1"/>
  <c r="U505" i="4"/>
  <c r="G570" i="4" s="1"/>
  <c r="S491" i="4"/>
  <c r="E556" i="4" s="1"/>
  <c r="U491" i="4"/>
  <c r="G556" i="4" s="1"/>
  <c r="U490" i="4"/>
  <c r="G555" i="4" s="1"/>
  <c r="U482" i="4"/>
  <c r="G547" i="4" s="1"/>
  <c r="T517" i="4"/>
  <c r="F582" i="4" s="1"/>
  <c r="T513" i="4"/>
  <c r="F578" i="4" s="1"/>
  <c r="H166" i="4"/>
  <c r="S472" i="4"/>
  <c r="E537" i="4" s="1"/>
  <c r="S470" i="4"/>
  <c r="E535" i="4" s="1"/>
  <c r="T461" i="4"/>
  <c r="F526" i="4" s="1"/>
  <c r="T468" i="4"/>
  <c r="F533" i="4" s="1"/>
  <c r="H55" i="4"/>
  <c r="G106" i="4"/>
  <c r="F519" i="4"/>
  <c r="V519" i="4"/>
  <c r="P429" i="4"/>
  <c r="P493" i="4" s="1"/>
  <c r="P427" i="4"/>
  <c r="P491" i="4" s="1"/>
  <c r="P418" i="4"/>
  <c r="P482" i="4" s="1"/>
  <c r="P426" i="4"/>
  <c r="P490" i="4" s="1"/>
  <c r="P424" i="4"/>
  <c r="P488" i="4" s="1"/>
  <c r="P432" i="4"/>
  <c r="P496" i="4" s="1"/>
  <c r="P419" i="4"/>
  <c r="P483" i="4" s="1"/>
  <c r="P422" i="4"/>
  <c r="P486" i="4" s="1"/>
  <c r="P420" i="4"/>
  <c r="P484" i="4" s="1"/>
  <c r="P423" i="4"/>
  <c r="P487" i="4" s="1"/>
  <c r="P430" i="4"/>
  <c r="P494" i="4" s="1"/>
  <c r="P428" i="4"/>
  <c r="P492" i="4" s="1"/>
  <c r="P431" i="4"/>
  <c r="P495" i="4" s="1"/>
  <c r="P425" i="4"/>
  <c r="P489" i="4" s="1"/>
  <c r="P433" i="4"/>
  <c r="P497" i="4" s="1"/>
  <c r="P421" i="4"/>
  <c r="P485" i="4" s="1"/>
  <c r="U465" i="4"/>
  <c r="G530" i="4" s="1"/>
  <c r="U471" i="4"/>
  <c r="G536" i="4" s="1"/>
  <c r="M519" i="4"/>
  <c r="F498" i="4"/>
  <c r="S464" i="4"/>
  <c r="E529" i="4" s="1"/>
  <c r="I498" i="4"/>
  <c r="S473" i="4"/>
  <c r="E538" i="4" s="1"/>
  <c r="S474" i="4"/>
  <c r="E539" i="4" s="1"/>
  <c r="T467" i="4"/>
  <c r="F532" i="4" s="1"/>
  <c r="T462" i="4"/>
  <c r="M498" i="4"/>
  <c r="I305" i="4"/>
  <c r="I100" i="4"/>
  <c r="H100" i="4"/>
  <c r="I294" i="4"/>
  <c r="I306" i="4"/>
  <c r="I292" i="4"/>
  <c r="I300" i="4"/>
  <c r="I293" i="4"/>
  <c r="I298" i="4"/>
  <c r="I303" i="4"/>
  <c r="I299" i="4"/>
  <c r="I307" i="4"/>
  <c r="I302" i="4"/>
  <c r="I301" i="4"/>
  <c r="I295" i="4"/>
  <c r="I297" i="4"/>
  <c r="I296" i="4"/>
  <c r="I304" i="4"/>
  <c r="U455" i="4"/>
  <c r="U473" i="4"/>
  <c r="G538" i="4" s="1"/>
  <c r="U461" i="4"/>
  <c r="S413" i="4"/>
  <c r="S462" i="4"/>
  <c r="T473" i="4"/>
  <c r="F538" i="4" s="1"/>
  <c r="S465" i="4"/>
  <c r="E530" i="4" s="1"/>
  <c r="T466" i="4"/>
  <c r="F531" i="4" s="1"/>
  <c r="E386" i="4"/>
  <c r="E378" i="4"/>
  <c r="E382" i="4"/>
  <c r="E374" i="4"/>
  <c r="E384" i="4"/>
  <c r="E377" i="4"/>
  <c r="E387" i="4"/>
  <c r="E380" i="4"/>
  <c r="E388" i="4"/>
  <c r="E376" i="4"/>
  <c r="E383" i="4"/>
  <c r="E381" i="4"/>
  <c r="E389" i="4"/>
  <c r="E385" i="4"/>
  <c r="E375" i="4"/>
  <c r="E379" i="4"/>
  <c r="Q420" i="4"/>
  <c r="Q484" i="4" s="1"/>
  <c r="Q431" i="4"/>
  <c r="Q495" i="4" s="1"/>
  <c r="Q426" i="4"/>
  <c r="Q490" i="4" s="1"/>
  <c r="Q433" i="4"/>
  <c r="Q497" i="4" s="1"/>
  <c r="Q428" i="4"/>
  <c r="Q492" i="4" s="1"/>
  <c r="Q419" i="4"/>
  <c r="Q483" i="4" s="1"/>
  <c r="Q422" i="4"/>
  <c r="Q486" i="4" s="1"/>
  <c r="Q427" i="4"/>
  <c r="Q491" i="4" s="1"/>
  <c r="Q430" i="4"/>
  <c r="Q494" i="4" s="1"/>
  <c r="Q418" i="4"/>
  <c r="Q482" i="4" s="1"/>
  <c r="Q423" i="4"/>
  <c r="Q487" i="4" s="1"/>
  <c r="Q425" i="4"/>
  <c r="Q489" i="4" s="1"/>
  <c r="Q421" i="4"/>
  <c r="Q485" i="4" s="1"/>
  <c r="Q429" i="4"/>
  <c r="Q493" i="4" s="1"/>
  <c r="Q424" i="4"/>
  <c r="Q488" i="4" s="1"/>
  <c r="Q432" i="4"/>
  <c r="Q496" i="4" s="1"/>
  <c r="S467" i="4"/>
  <c r="E532" i="4" s="1"/>
  <c r="S476" i="4"/>
  <c r="E541" i="4" s="1"/>
  <c r="I434" i="4"/>
  <c r="T413" i="4"/>
  <c r="T463" i="4"/>
  <c r="F528" i="4" s="1"/>
  <c r="T470" i="4"/>
  <c r="F535" i="4" s="1"/>
  <c r="O455" i="4"/>
  <c r="L455" i="4"/>
  <c r="U467" i="4"/>
  <c r="G532" i="4" s="1"/>
  <c r="U472" i="4"/>
  <c r="G537" i="4" s="1"/>
  <c r="G185" i="4"/>
  <c r="Y477" i="4"/>
  <c r="J304" i="4"/>
  <c r="I101" i="4"/>
  <c r="H101" i="4"/>
  <c r="J302" i="4"/>
  <c r="J295" i="4"/>
  <c r="J296" i="4"/>
  <c r="J300" i="4"/>
  <c r="J306" i="4"/>
  <c r="J298" i="4"/>
  <c r="J294" i="4"/>
  <c r="J293" i="4"/>
  <c r="J299" i="4"/>
  <c r="J301" i="4"/>
  <c r="J292" i="4"/>
  <c r="J303" i="4"/>
  <c r="J297" i="4"/>
  <c r="J305" i="4"/>
  <c r="J307" i="4"/>
  <c r="J449" i="4"/>
  <c r="J513" i="4" s="1"/>
  <c r="J441" i="4"/>
  <c r="J505" i="4" s="1"/>
  <c r="J451" i="4"/>
  <c r="J515" i="4" s="1"/>
  <c r="J447" i="4"/>
  <c r="J511" i="4" s="1"/>
  <c r="J443" i="4"/>
  <c r="J507" i="4" s="1"/>
  <c r="J439" i="4"/>
  <c r="J503" i="4" s="1"/>
  <c r="J440" i="4"/>
  <c r="J504" i="4" s="1"/>
  <c r="J444" i="4"/>
  <c r="J508" i="4" s="1"/>
  <c r="J442" i="4"/>
  <c r="J506" i="4" s="1"/>
  <c r="J450" i="4"/>
  <c r="J514" i="4" s="1"/>
  <c r="J454" i="4"/>
  <c r="J518" i="4" s="1"/>
  <c r="J446" i="4"/>
  <c r="J510" i="4" s="1"/>
  <c r="S468" i="4"/>
  <c r="E533" i="4" s="1"/>
  <c r="S463" i="4"/>
  <c r="E528" i="4" s="1"/>
  <c r="T476" i="4"/>
  <c r="F541" i="4" s="1"/>
  <c r="T465" i="4"/>
  <c r="F530" i="4" s="1"/>
  <c r="S455" i="4"/>
  <c r="N455" i="4"/>
  <c r="N519" i="4"/>
  <c r="O461" i="4"/>
  <c r="O413" i="4"/>
  <c r="H56" i="4"/>
  <c r="G107" i="4"/>
  <c r="S471" i="4"/>
  <c r="E536" i="4" s="1"/>
  <c r="S469" i="4"/>
  <c r="E534" i="4" s="1"/>
  <c r="T471" i="4"/>
  <c r="F536" i="4" s="1"/>
  <c r="T474" i="4"/>
  <c r="F539" i="4" s="1"/>
  <c r="T455" i="4"/>
  <c r="N461" i="4"/>
  <c r="N413" i="4"/>
  <c r="T469" i="4"/>
  <c r="F534" i="4" s="1"/>
  <c r="T472" i="4"/>
  <c r="F537" i="4" s="1"/>
  <c r="V413" i="4"/>
  <c r="V463" i="4"/>
  <c r="V477" i="4" s="1"/>
  <c r="L413" i="4"/>
  <c r="L462" i="4"/>
  <c r="G44" i="4"/>
  <c r="F95" i="4"/>
  <c r="S461" i="4"/>
  <c r="E526" i="4" s="1"/>
  <c r="G43" i="4"/>
  <c r="F94" i="4"/>
  <c r="G498" i="4"/>
  <c r="G519" i="4"/>
  <c r="V498" i="4"/>
  <c r="O498" i="4"/>
  <c r="H498" i="4"/>
  <c r="H519" i="4"/>
  <c r="S475" i="4"/>
  <c r="E540" i="4" s="1"/>
  <c r="S466" i="4"/>
  <c r="E531" i="4" s="1"/>
  <c r="T464" i="4"/>
  <c r="F529" i="4" s="1"/>
  <c r="T475" i="4"/>
  <c r="F540" i="4" s="1"/>
  <c r="N498" i="4"/>
  <c r="I454" i="4"/>
  <c r="I518" i="4" s="1"/>
  <c r="I450" i="4"/>
  <c r="I514" i="4" s="1"/>
  <c r="I446" i="4"/>
  <c r="I510" i="4" s="1"/>
  <c r="I442" i="4"/>
  <c r="I506" i="4" s="1"/>
  <c r="I452" i="4"/>
  <c r="I516" i="4" s="1"/>
  <c r="I448" i="4"/>
  <c r="I512" i="4" s="1"/>
  <c r="I444" i="4"/>
  <c r="I508" i="4" s="1"/>
  <c r="I440" i="4"/>
  <c r="I504" i="4" s="1"/>
  <c r="I453" i="4"/>
  <c r="I517" i="4" s="1"/>
  <c r="I445" i="4"/>
  <c r="I509" i="4" s="1"/>
  <c r="I449" i="4"/>
  <c r="I513" i="4" s="1"/>
  <c r="I441" i="4"/>
  <c r="I505" i="4" s="1"/>
  <c r="I443" i="4"/>
  <c r="I507" i="4" s="1"/>
  <c r="I451" i="4"/>
  <c r="I515" i="4" s="1"/>
  <c r="I439" i="4"/>
  <c r="I503" i="4" s="1"/>
  <c r="I447" i="4"/>
  <c r="I511" i="4" s="1"/>
  <c r="O519" i="4"/>
  <c r="V455" i="4"/>
  <c r="M413" i="4"/>
  <c r="M462" i="4"/>
  <c r="U413" i="4"/>
  <c r="U463" i="4"/>
  <c r="G528" i="4" s="1"/>
  <c r="U468" i="4"/>
  <c r="G533" i="4" s="1"/>
  <c r="M455" i="4"/>
  <c r="G388" i="4"/>
  <c r="G384" i="4"/>
  <c r="G380" i="4"/>
  <c r="G376" i="4"/>
  <c r="G389" i="4"/>
  <c r="G385" i="4"/>
  <c r="G381" i="4"/>
  <c r="G377" i="4"/>
  <c r="G386" i="4"/>
  <c r="G382" i="4"/>
  <c r="G378" i="4"/>
  <c r="G374" i="4"/>
  <c r="G387" i="4"/>
  <c r="G383" i="4"/>
  <c r="G379" i="4"/>
  <c r="G375" i="4"/>
  <c r="H388" i="4"/>
  <c r="H384" i="4"/>
  <c r="H380" i="4"/>
  <c r="H376" i="4"/>
  <c r="H389" i="4"/>
  <c r="H385" i="4"/>
  <c r="H381" i="4"/>
  <c r="H377" i="4"/>
  <c r="H386" i="4"/>
  <c r="H382" i="4"/>
  <c r="H378" i="4"/>
  <c r="H374" i="4"/>
  <c r="H387" i="4"/>
  <c r="H383" i="4"/>
  <c r="H379" i="4"/>
  <c r="H375" i="4"/>
  <c r="F387" i="4"/>
  <c r="F383" i="4"/>
  <c r="F379" i="4"/>
  <c r="F375" i="4"/>
  <c r="F388" i="4"/>
  <c r="F384" i="4"/>
  <c r="F380" i="4"/>
  <c r="F376" i="4"/>
  <c r="F389" i="4"/>
  <c r="F385" i="4"/>
  <c r="F381" i="4"/>
  <c r="F377" i="4"/>
  <c r="F386" i="4"/>
  <c r="F382" i="4"/>
  <c r="F378" i="4"/>
  <c r="F374" i="4"/>
  <c r="E413" i="4"/>
  <c r="E370" i="4"/>
  <c r="H150" i="4"/>
  <c r="E349" i="4"/>
  <c r="E341" i="4"/>
  <c r="E348" i="4"/>
  <c r="E340" i="4"/>
  <c r="E347" i="4"/>
  <c r="E339" i="4"/>
  <c r="E344" i="4"/>
  <c r="E346" i="4"/>
  <c r="E338" i="4"/>
  <c r="E345" i="4"/>
  <c r="E337" i="4"/>
  <c r="E335" i="4"/>
  <c r="E342" i="4"/>
  <c r="E343" i="4"/>
  <c r="H346" i="4"/>
  <c r="H349" i="4"/>
  <c r="H347" i="4"/>
  <c r="H345" i="4"/>
  <c r="H343" i="4"/>
  <c r="H341" i="4"/>
  <c r="H339" i="4"/>
  <c r="H337" i="4"/>
  <c r="H335" i="4"/>
  <c r="H348" i="4"/>
  <c r="H334" i="4"/>
  <c r="H344" i="4"/>
  <c r="H336" i="4"/>
  <c r="H342" i="4"/>
  <c r="H340" i="4"/>
  <c r="H338" i="4"/>
  <c r="G342" i="4"/>
  <c r="G346" i="4"/>
  <c r="G349" i="4"/>
  <c r="G347" i="4"/>
  <c r="G345" i="4"/>
  <c r="G343" i="4"/>
  <c r="G341" i="4"/>
  <c r="G339" i="4"/>
  <c r="G337" i="4"/>
  <c r="G335" i="4"/>
  <c r="G338" i="4"/>
  <c r="G340" i="4"/>
  <c r="G348" i="4"/>
  <c r="G334" i="4"/>
  <c r="G344" i="4"/>
  <c r="G336" i="4"/>
  <c r="F349" i="4"/>
  <c r="F347" i="4"/>
  <c r="F345" i="4"/>
  <c r="F343" i="4"/>
  <c r="F341" i="4"/>
  <c r="F339" i="4"/>
  <c r="F337" i="4"/>
  <c r="F335" i="4"/>
  <c r="F348" i="4"/>
  <c r="F346" i="4"/>
  <c r="F344" i="4"/>
  <c r="F342" i="4"/>
  <c r="F340" i="4"/>
  <c r="F338" i="4"/>
  <c r="F336" i="4"/>
  <c r="F334" i="4"/>
  <c r="H148" i="4"/>
  <c r="G197" i="4"/>
  <c r="H197" i="4" s="1"/>
  <c r="H165" i="4"/>
  <c r="G177" i="4"/>
  <c r="H177" i="4" s="1"/>
  <c r="F181" i="4"/>
  <c r="H147" i="4"/>
  <c r="Y498" i="4" s="1"/>
  <c r="G200" i="4"/>
  <c r="H200" i="4" s="1"/>
  <c r="G180" i="4"/>
  <c r="H180" i="4" s="1"/>
  <c r="F170" i="4"/>
  <c r="H190" i="4"/>
  <c r="G195" i="4"/>
  <c r="H169" i="4"/>
  <c r="G175" i="4"/>
  <c r="H175" i="4" s="1"/>
  <c r="H151" i="4"/>
  <c r="H168" i="4"/>
  <c r="G152" i="4"/>
  <c r="H149" i="4"/>
  <c r="G176" i="4"/>
  <c r="H176" i="4" s="1"/>
  <c r="H167" i="4"/>
  <c r="F152" i="4"/>
  <c r="G170" i="4"/>
  <c r="E181" i="4"/>
  <c r="I68" i="4"/>
  <c r="I88" i="4"/>
  <c r="J452" i="4" l="1"/>
  <c r="J516" i="4" s="1"/>
  <c r="J445" i="4"/>
  <c r="J509" i="4" s="1"/>
  <c r="J448" i="4"/>
  <c r="J512" i="4" s="1"/>
  <c r="D304" i="4"/>
  <c r="H584" i="4"/>
  <c r="D307" i="4"/>
  <c r="D294" i="4"/>
  <c r="E563" i="4"/>
  <c r="E584" i="4"/>
  <c r="L477" i="4"/>
  <c r="E527" i="4"/>
  <c r="E542" i="4" s="1"/>
  <c r="O477" i="4"/>
  <c r="H526" i="4"/>
  <c r="H528" i="4"/>
  <c r="G563" i="4"/>
  <c r="U519" i="4"/>
  <c r="N477" i="4"/>
  <c r="G526" i="4"/>
  <c r="G542" i="4" s="1"/>
  <c r="G569" i="4"/>
  <c r="G584" i="4" s="1"/>
  <c r="M477" i="4"/>
  <c r="F527" i="4"/>
  <c r="F563" i="4"/>
  <c r="F584" i="4"/>
  <c r="Q498" i="4"/>
  <c r="G191" i="4"/>
  <c r="U498" i="4"/>
  <c r="T498" i="4"/>
  <c r="T519" i="4"/>
  <c r="D297" i="4"/>
  <c r="D293" i="4"/>
  <c r="D300" i="4"/>
  <c r="S477" i="4"/>
  <c r="Q434" i="4"/>
  <c r="P498" i="4"/>
  <c r="P453" i="4"/>
  <c r="P517" i="4" s="1"/>
  <c r="P450" i="4"/>
  <c r="P514" i="4" s="1"/>
  <c r="P454" i="4"/>
  <c r="P518" i="4" s="1"/>
  <c r="P442" i="4"/>
  <c r="P506" i="4" s="1"/>
  <c r="P446" i="4"/>
  <c r="P510" i="4" s="1"/>
  <c r="P451" i="4"/>
  <c r="P515" i="4" s="1"/>
  <c r="P440" i="4"/>
  <c r="P504" i="4" s="1"/>
  <c r="P444" i="4"/>
  <c r="P508" i="4" s="1"/>
  <c r="P439" i="4"/>
  <c r="P503" i="4" s="1"/>
  <c r="P448" i="4"/>
  <c r="P512" i="4" s="1"/>
  <c r="P443" i="4"/>
  <c r="P507" i="4" s="1"/>
  <c r="P441" i="4"/>
  <c r="P505" i="4" s="1"/>
  <c r="P452" i="4"/>
  <c r="P516" i="4" s="1"/>
  <c r="P447" i="4"/>
  <c r="P511" i="4" s="1"/>
  <c r="P445" i="4"/>
  <c r="P509" i="4" s="1"/>
  <c r="P449" i="4"/>
  <c r="P513" i="4" s="1"/>
  <c r="H106" i="4"/>
  <c r="I106" i="4"/>
  <c r="I326" i="4"/>
  <c r="I323" i="4"/>
  <c r="I318" i="4"/>
  <c r="I315" i="4"/>
  <c r="I314" i="4"/>
  <c r="I313" i="4"/>
  <c r="I325" i="4"/>
  <c r="I324" i="4"/>
  <c r="I320" i="4"/>
  <c r="I317" i="4"/>
  <c r="I321" i="4"/>
  <c r="I316" i="4"/>
  <c r="I319" i="4"/>
  <c r="I327" i="4"/>
  <c r="I312" i="4"/>
  <c r="I322" i="4"/>
  <c r="T477" i="4"/>
  <c r="D295" i="4"/>
  <c r="D299" i="4"/>
  <c r="W433" i="4"/>
  <c r="W497" i="4" s="1"/>
  <c r="I562" i="4" s="1"/>
  <c r="W430" i="4"/>
  <c r="W494" i="4" s="1"/>
  <c r="I559" i="4" s="1"/>
  <c r="W422" i="4"/>
  <c r="W486" i="4" s="1"/>
  <c r="I551" i="4" s="1"/>
  <c r="W418" i="4"/>
  <c r="W482" i="4" s="1"/>
  <c r="I547" i="4" s="1"/>
  <c r="W426" i="4"/>
  <c r="W490" i="4" s="1"/>
  <c r="I555" i="4" s="1"/>
  <c r="W420" i="4"/>
  <c r="W484" i="4" s="1"/>
  <c r="I549" i="4" s="1"/>
  <c r="W431" i="4"/>
  <c r="W495" i="4" s="1"/>
  <c r="I560" i="4" s="1"/>
  <c r="W425" i="4"/>
  <c r="W489" i="4" s="1"/>
  <c r="I554" i="4" s="1"/>
  <c r="W429" i="4"/>
  <c r="W493" i="4" s="1"/>
  <c r="I558" i="4" s="1"/>
  <c r="W424" i="4"/>
  <c r="W488" i="4" s="1"/>
  <c r="I553" i="4" s="1"/>
  <c r="W419" i="4"/>
  <c r="W483" i="4" s="1"/>
  <c r="I548" i="4" s="1"/>
  <c r="D548" i="4" s="1"/>
  <c r="W423" i="4"/>
  <c r="W487" i="4" s="1"/>
  <c r="I552" i="4" s="1"/>
  <c r="W421" i="4"/>
  <c r="W485" i="4" s="1"/>
  <c r="I550" i="4" s="1"/>
  <c r="W427" i="4"/>
  <c r="W491" i="4" s="1"/>
  <c r="I556" i="4" s="1"/>
  <c r="W428" i="4"/>
  <c r="W492" i="4" s="1"/>
  <c r="I557" i="4" s="1"/>
  <c r="W432" i="4"/>
  <c r="W496" i="4" s="1"/>
  <c r="I561" i="4" s="1"/>
  <c r="J411" i="4"/>
  <c r="J475" i="4" s="1"/>
  <c r="J403" i="4"/>
  <c r="J467" i="4" s="1"/>
  <c r="J407" i="4"/>
  <c r="J471" i="4" s="1"/>
  <c r="J399" i="4"/>
  <c r="J463" i="4" s="1"/>
  <c r="J410" i="4"/>
  <c r="J474" i="4" s="1"/>
  <c r="J400" i="4"/>
  <c r="J464" i="4" s="1"/>
  <c r="J409" i="4"/>
  <c r="J473" i="4" s="1"/>
  <c r="J398" i="4"/>
  <c r="J462" i="4" s="1"/>
  <c r="J412" i="4"/>
  <c r="J476" i="4" s="1"/>
  <c r="J406" i="4"/>
  <c r="J470" i="4" s="1"/>
  <c r="J405" i="4"/>
  <c r="J469" i="4" s="1"/>
  <c r="J408" i="4"/>
  <c r="J472" i="4" s="1"/>
  <c r="J397" i="4"/>
  <c r="J461" i="4" s="1"/>
  <c r="J404" i="4"/>
  <c r="J468" i="4" s="1"/>
  <c r="J402" i="4"/>
  <c r="J466" i="4" s="1"/>
  <c r="J401" i="4"/>
  <c r="J465" i="4" s="1"/>
  <c r="D303" i="4"/>
  <c r="I366" i="4"/>
  <c r="I358" i="4"/>
  <c r="I362" i="4"/>
  <c r="I354" i="4"/>
  <c r="I363" i="4"/>
  <c r="I361" i="4"/>
  <c r="I369" i="4"/>
  <c r="I356" i="4"/>
  <c r="I365" i="4"/>
  <c r="I368" i="4"/>
  <c r="I355" i="4"/>
  <c r="I367" i="4"/>
  <c r="I364" i="4"/>
  <c r="I357" i="4"/>
  <c r="I360" i="4"/>
  <c r="I359" i="4"/>
  <c r="I455" i="4"/>
  <c r="H44" i="4"/>
  <c r="G95" i="4"/>
  <c r="Q443" i="4"/>
  <c r="Q507" i="4" s="1"/>
  <c r="Q447" i="4"/>
  <c r="Q511" i="4" s="1"/>
  <c r="Q451" i="4"/>
  <c r="Q515" i="4" s="1"/>
  <c r="Q439" i="4"/>
  <c r="Q503" i="4" s="1"/>
  <c r="Q449" i="4"/>
  <c r="Q513" i="4" s="1"/>
  <c r="Q442" i="4"/>
  <c r="Q506" i="4" s="1"/>
  <c r="Q446" i="4"/>
  <c r="Q510" i="4" s="1"/>
  <c r="Q444" i="4"/>
  <c r="Q508" i="4" s="1"/>
  <c r="Q448" i="4"/>
  <c r="Q512" i="4" s="1"/>
  <c r="Q441" i="4"/>
  <c r="Q505" i="4" s="1"/>
  <c r="Q452" i="4"/>
  <c r="Q516" i="4" s="1"/>
  <c r="Q445" i="4"/>
  <c r="Q509" i="4" s="1"/>
  <c r="Q453" i="4"/>
  <c r="Q517" i="4" s="1"/>
  <c r="Q454" i="4"/>
  <c r="Q518" i="4" s="1"/>
  <c r="Q450" i="4"/>
  <c r="Q514" i="4" s="1"/>
  <c r="Q440" i="4"/>
  <c r="Q504" i="4" s="1"/>
  <c r="J308" i="4"/>
  <c r="D296" i="4"/>
  <c r="D298" i="4"/>
  <c r="D305" i="4"/>
  <c r="H107" i="4"/>
  <c r="I107" i="4"/>
  <c r="J325" i="4"/>
  <c r="J322" i="4"/>
  <c r="J318" i="4"/>
  <c r="J313" i="4"/>
  <c r="J314" i="4"/>
  <c r="J317" i="4"/>
  <c r="J324" i="4"/>
  <c r="J327" i="4"/>
  <c r="J320" i="4"/>
  <c r="J316" i="4"/>
  <c r="J323" i="4"/>
  <c r="J319" i="4"/>
  <c r="J312" i="4"/>
  <c r="J321" i="4"/>
  <c r="J315" i="4"/>
  <c r="J326" i="4"/>
  <c r="E390" i="4"/>
  <c r="I412" i="4"/>
  <c r="I476" i="4" s="1"/>
  <c r="I404" i="4"/>
  <c r="I468" i="4" s="1"/>
  <c r="I408" i="4"/>
  <c r="I472" i="4" s="1"/>
  <c r="I400" i="4"/>
  <c r="I464" i="4" s="1"/>
  <c r="I406" i="4"/>
  <c r="I470" i="4" s="1"/>
  <c r="I405" i="4"/>
  <c r="I469" i="4" s="1"/>
  <c r="I397" i="4"/>
  <c r="I461" i="4" s="1"/>
  <c r="I399" i="4"/>
  <c r="I463" i="4" s="1"/>
  <c r="I409" i="4"/>
  <c r="I473" i="4" s="1"/>
  <c r="I411" i="4"/>
  <c r="I475" i="4" s="1"/>
  <c r="I398" i="4"/>
  <c r="I462" i="4" s="1"/>
  <c r="I410" i="4"/>
  <c r="I474" i="4" s="1"/>
  <c r="I407" i="4"/>
  <c r="I471" i="4" s="1"/>
  <c r="I402" i="4"/>
  <c r="I466" i="4" s="1"/>
  <c r="I403" i="4"/>
  <c r="I467" i="4" s="1"/>
  <c r="I401" i="4"/>
  <c r="I465" i="4" s="1"/>
  <c r="X431" i="4"/>
  <c r="X495" i="4" s="1"/>
  <c r="J560" i="4" s="1"/>
  <c r="X427" i="4"/>
  <c r="X491" i="4" s="1"/>
  <c r="J556" i="4" s="1"/>
  <c r="X419" i="4"/>
  <c r="X483" i="4" s="1"/>
  <c r="J548" i="4" s="1"/>
  <c r="X423" i="4"/>
  <c r="X487" i="4" s="1"/>
  <c r="J552" i="4" s="1"/>
  <c r="X426" i="4"/>
  <c r="X490" i="4" s="1"/>
  <c r="J555" i="4" s="1"/>
  <c r="X428" i="4"/>
  <c r="X492" i="4" s="1"/>
  <c r="J557" i="4" s="1"/>
  <c r="X429" i="4"/>
  <c r="X493" i="4" s="1"/>
  <c r="J558" i="4" s="1"/>
  <c r="X433" i="4"/>
  <c r="X497" i="4" s="1"/>
  <c r="J562" i="4" s="1"/>
  <c r="X418" i="4"/>
  <c r="X482" i="4" s="1"/>
  <c r="J547" i="4" s="1"/>
  <c r="X422" i="4"/>
  <c r="X486" i="4" s="1"/>
  <c r="J551" i="4" s="1"/>
  <c r="X424" i="4"/>
  <c r="X488" i="4" s="1"/>
  <c r="J553" i="4" s="1"/>
  <c r="X420" i="4"/>
  <c r="X484" i="4" s="1"/>
  <c r="J549" i="4" s="1"/>
  <c r="X430" i="4"/>
  <c r="X494" i="4" s="1"/>
  <c r="J559" i="4" s="1"/>
  <c r="X421" i="4"/>
  <c r="X485" i="4" s="1"/>
  <c r="J550" i="4" s="1"/>
  <c r="X425" i="4"/>
  <c r="X489" i="4" s="1"/>
  <c r="J554" i="4" s="1"/>
  <c r="X432" i="4"/>
  <c r="X496" i="4" s="1"/>
  <c r="J561" i="4" s="1"/>
  <c r="D301" i="4"/>
  <c r="I308" i="4"/>
  <c r="D292" i="4"/>
  <c r="I519" i="4"/>
  <c r="H43" i="4"/>
  <c r="G94" i="4"/>
  <c r="J366" i="4"/>
  <c r="J358" i="4"/>
  <c r="J362" i="4"/>
  <c r="J354" i="4"/>
  <c r="J368" i="4"/>
  <c r="J357" i="4"/>
  <c r="J367" i="4"/>
  <c r="J356" i="4"/>
  <c r="J369" i="4"/>
  <c r="J364" i="4"/>
  <c r="J363" i="4"/>
  <c r="J365" i="4"/>
  <c r="J359" i="4"/>
  <c r="J355" i="4"/>
  <c r="J361" i="4"/>
  <c r="J360" i="4"/>
  <c r="U477" i="4"/>
  <c r="D302" i="4"/>
  <c r="D306" i="4"/>
  <c r="P434" i="4"/>
  <c r="H390" i="4"/>
  <c r="G413" i="4"/>
  <c r="H413" i="4"/>
  <c r="G390" i="4"/>
  <c r="F390" i="4"/>
  <c r="F413" i="4"/>
  <c r="E350" i="4"/>
  <c r="H350" i="4"/>
  <c r="G350" i="4"/>
  <c r="F350" i="4"/>
  <c r="G201" i="4"/>
  <c r="G181" i="4"/>
  <c r="H181" i="4"/>
  <c r="D205" i="4" s="1"/>
  <c r="H152" i="4"/>
  <c r="C205" i="4" s="1"/>
  <c r="H170" i="4"/>
  <c r="C207" i="4" s="1"/>
  <c r="F191" i="4"/>
  <c r="F201" i="4"/>
  <c r="E191" i="4"/>
  <c r="H185" i="4"/>
  <c r="H191" i="4" s="1"/>
  <c r="D206" i="4" s="1"/>
  <c r="E201" i="4"/>
  <c r="H195" i="4"/>
  <c r="H201" i="4" s="1"/>
  <c r="D207" i="4" s="1"/>
  <c r="J519" i="4" l="1"/>
  <c r="J455" i="4"/>
  <c r="D551" i="4"/>
  <c r="D553" i="4"/>
  <c r="D559" i="4"/>
  <c r="D562" i="4"/>
  <c r="D549" i="4"/>
  <c r="D557" i="4"/>
  <c r="D560" i="4"/>
  <c r="D556" i="4"/>
  <c r="J563" i="4"/>
  <c r="D550" i="4"/>
  <c r="D555" i="4"/>
  <c r="D552" i="4"/>
  <c r="I563" i="4"/>
  <c r="D547" i="4"/>
  <c r="D558" i="4"/>
  <c r="D561" i="4"/>
  <c r="D554" i="4"/>
  <c r="P519" i="4"/>
  <c r="H542" i="4"/>
  <c r="F542" i="4"/>
  <c r="D360" i="4"/>
  <c r="D361" i="4"/>
  <c r="W498" i="4"/>
  <c r="Q519" i="4"/>
  <c r="D322" i="4"/>
  <c r="D326" i="4"/>
  <c r="D324" i="4"/>
  <c r="D325" i="4"/>
  <c r="D369" i="4"/>
  <c r="D364" i="4"/>
  <c r="D363" i="4"/>
  <c r="D327" i="4"/>
  <c r="D367" i="4"/>
  <c r="D355" i="4"/>
  <c r="D368" i="4"/>
  <c r="P407" i="4"/>
  <c r="P471" i="4" s="1"/>
  <c r="P408" i="4"/>
  <c r="P472" i="4" s="1"/>
  <c r="P400" i="4"/>
  <c r="P464" i="4" s="1"/>
  <c r="P412" i="4"/>
  <c r="P476" i="4" s="1"/>
  <c r="P404" i="4"/>
  <c r="P468" i="4" s="1"/>
  <c r="P406" i="4"/>
  <c r="P470" i="4" s="1"/>
  <c r="P411" i="4"/>
  <c r="P475" i="4" s="1"/>
  <c r="P397" i="4"/>
  <c r="P461" i="4" s="1"/>
  <c r="P401" i="4"/>
  <c r="P465" i="4" s="1"/>
  <c r="P398" i="4"/>
  <c r="P462" i="4" s="1"/>
  <c r="P405" i="4"/>
  <c r="P469" i="4" s="1"/>
  <c r="P402" i="4"/>
  <c r="P466" i="4" s="1"/>
  <c r="P410" i="4"/>
  <c r="P474" i="4" s="1"/>
  <c r="P409" i="4"/>
  <c r="P473" i="4" s="1"/>
  <c r="P399" i="4"/>
  <c r="P463" i="4" s="1"/>
  <c r="P403" i="4"/>
  <c r="P467" i="4" s="1"/>
  <c r="I477" i="4"/>
  <c r="I413" i="4"/>
  <c r="J388" i="4"/>
  <c r="J380" i="4"/>
  <c r="J384" i="4"/>
  <c r="J376" i="4"/>
  <c r="J387" i="4"/>
  <c r="J383" i="4"/>
  <c r="J382" i="4"/>
  <c r="J386" i="4"/>
  <c r="J377" i="4"/>
  <c r="J381" i="4"/>
  <c r="J385" i="4"/>
  <c r="J375" i="4"/>
  <c r="J374" i="4"/>
  <c r="J379" i="4"/>
  <c r="J389" i="4"/>
  <c r="J378" i="4"/>
  <c r="D365" i="4"/>
  <c r="D366" i="4"/>
  <c r="D316" i="4"/>
  <c r="D315" i="4"/>
  <c r="I383" i="4"/>
  <c r="I375" i="4"/>
  <c r="I387" i="4"/>
  <c r="I379" i="4"/>
  <c r="I380" i="4"/>
  <c r="I376" i="4"/>
  <c r="I378" i="4"/>
  <c r="I386" i="4"/>
  <c r="I377" i="4"/>
  <c r="I381" i="4"/>
  <c r="I382" i="4"/>
  <c r="D382" i="4" s="1"/>
  <c r="I385" i="4"/>
  <c r="I388" i="4"/>
  <c r="D388" i="4" s="1"/>
  <c r="I384" i="4"/>
  <c r="I374" i="4"/>
  <c r="I389" i="4"/>
  <c r="I370" i="4"/>
  <c r="J413" i="4"/>
  <c r="D312" i="4"/>
  <c r="I328" i="4"/>
  <c r="D362" i="4"/>
  <c r="D313" i="4"/>
  <c r="H95" i="4"/>
  <c r="I95" i="4"/>
  <c r="J277" i="4"/>
  <c r="J276" i="4"/>
  <c r="J285" i="4"/>
  <c r="J275" i="4"/>
  <c r="J287" i="4"/>
  <c r="J281" i="4"/>
  <c r="J278" i="4"/>
  <c r="J280" i="4"/>
  <c r="J279" i="4"/>
  <c r="J286" i="4"/>
  <c r="J274" i="4"/>
  <c r="J273" i="4"/>
  <c r="J282" i="4"/>
  <c r="J283" i="4"/>
  <c r="J272" i="4"/>
  <c r="J284" i="4"/>
  <c r="I94" i="4"/>
  <c r="H94" i="4"/>
  <c r="I276" i="4"/>
  <c r="I286" i="4"/>
  <c r="I278" i="4"/>
  <c r="I272" i="4"/>
  <c r="I284" i="4"/>
  <c r="I287" i="4"/>
  <c r="I277" i="4"/>
  <c r="I283" i="4"/>
  <c r="I273" i="4"/>
  <c r="I275" i="4"/>
  <c r="I279" i="4"/>
  <c r="I281" i="4"/>
  <c r="D281" i="4" s="1"/>
  <c r="I274" i="4"/>
  <c r="I282" i="4"/>
  <c r="I280" i="4"/>
  <c r="I285" i="4"/>
  <c r="X434" i="4"/>
  <c r="X451" i="4"/>
  <c r="X515" i="4" s="1"/>
  <c r="J580" i="4" s="1"/>
  <c r="X443" i="4"/>
  <c r="X507" i="4" s="1"/>
  <c r="J572" i="4" s="1"/>
  <c r="X447" i="4"/>
  <c r="X511" i="4" s="1"/>
  <c r="J576" i="4" s="1"/>
  <c r="X439" i="4"/>
  <c r="X503" i="4" s="1"/>
  <c r="J568" i="4" s="1"/>
  <c r="X441" i="4"/>
  <c r="X505" i="4" s="1"/>
  <c r="J570" i="4" s="1"/>
  <c r="X442" i="4"/>
  <c r="X506" i="4" s="1"/>
  <c r="J571" i="4" s="1"/>
  <c r="X452" i="4"/>
  <c r="X516" i="4" s="1"/>
  <c r="J581" i="4" s="1"/>
  <c r="X454" i="4"/>
  <c r="X518" i="4" s="1"/>
  <c r="J583" i="4" s="1"/>
  <c r="X445" i="4"/>
  <c r="X509" i="4" s="1"/>
  <c r="J574" i="4" s="1"/>
  <c r="X440" i="4"/>
  <c r="X504" i="4" s="1"/>
  <c r="J569" i="4" s="1"/>
  <c r="X444" i="4"/>
  <c r="X508" i="4" s="1"/>
  <c r="J573" i="4" s="1"/>
  <c r="X446" i="4"/>
  <c r="X510" i="4" s="1"/>
  <c r="J575" i="4" s="1"/>
  <c r="X448" i="4"/>
  <c r="X512" i="4" s="1"/>
  <c r="J577" i="4" s="1"/>
  <c r="X450" i="4"/>
  <c r="X514" i="4" s="1"/>
  <c r="J579" i="4" s="1"/>
  <c r="X449" i="4"/>
  <c r="X513" i="4" s="1"/>
  <c r="J578" i="4" s="1"/>
  <c r="X453" i="4"/>
  <c r="X517" i="4" s="1"/>
  <c r="J582" i="4" s="1"/>
  <c r="Q455" i="4"/>
  <c r="D359" i="4"/>
  <c r="D356" i="4"/>
  <c r="D321" i="4"/>
  <c r="D318" i="4"/>
  <c r="W434" i="4"/>
  <c r="D317" i="4"/>
  <c r="D323" i="4"/>
  <c r="X498" i="4"/>
  <c r="J328" i="4"/>
  <c r="D357" i="4"/>
  <c r="D320" i="4"/>
  <c r="P455" i="4"/>
  <c r="J370" i="4"/>
  <c r="J477" i="4"/>
  <c r="W440" i="4"/>
  <c r="W504" i="4" s="1"/>
  <c r="I569" i="4" s="1"/>
  <c r="W452" i="4"/>
  <c r="W516" i="4" s="1"/>
  <c r="I581" i="4" s="1"/>
  <c r="W450" i="4"/>
  <c r="W514" i="4" s="1"/>
  <c r="I579" i="4" s="1"/>
  <c r="W454" i="4"/>
  <c r="W518" i="4" s="1"/>
  <c r="I583" i="4" s="1"/>
  <c r="W439" i="4"/>
  <c r="W503" i="4" s="1"/>
  <c r="I568" i="4" s="1"/>
  <c r="W451" i="4"/>
  <c r="W515" i="4" s="1"/>
  <c r="I580" i="4" s="1"/>
  <c r="W444" i="4"/>
  <c r="W508" i="4" s="1"/>
  <c r="I573" i="4" s="1"/>
  <c r="W447" i="4"/>
  <c r="W511" i="4" s="1"/>
  <c r="I576" i="4" s="1"/>
  <c r="W442" i="4"/>
  <c r="W506" i="4" s="1"/>
  <c r="I571" i="4" s="1"/>
  <c r="W448" i="4"/>
  <c r="W512" i="4" s="1"/>
  <c r="I577" i="4" s="1"/>
  <c r="W446" i="4"/>
  <c r="W510" i="4" s="1"/>
  <c r="I575" i="4" s="1"/>
  <c r="W443" i="4"/>
  <c r="W507" i="4" s="1"/>
  <c r="I572" i="4" s="1"/>
  <c r="W449" i="4"/>
  <c r="W513" i="4" s="1"/>
  <c r="I578" i="4" s="1"/>
  <c r="W453" i="4"/>
  <c r="W517" i="4" s="1"/>
  <c r="I582" i="4" s="1"/>
  <c r="W441" i="4"/>
  <c r="W505" i="4" s="1"/>
  <c r="I570" i="4" s="1"/>
  <c r="W445" i="4"/>
  <c r="W509" i="4" s="1"/>
  <c r="I574" i="4" s="1"/>
  <c r="Q410" i="4"/>
  <c r="Q474" i="4" s="1"/>
  <c r="Q405" i="4"/>
  <c r="Q469" i="4" s="1"/>
  <c r="Q403" i="4"/>
  <c r="Q467" i="4" s="1"/>
  <c r="Q409" i="4"/>
  <c r="Q473" i="4" s="1"/>
  <c r="Q407" i="4"/>
  <c r="Q471" i="4" s="1"/>
  <c r="Q401" i="4"/>
  <c r="Q465" i="4" s="1"/>
  <c r="Q400" i="4"/>
  <c r="Q464" i="4" s="1"/>
  <c r="Q411" i="4"/>
  <c r="Q475" i="4" s="1"/>
  <c r="Q397" i="4"/>
  <c r="Q412" i="4"/>
  <c r="Q476" i="4" s="1"/>
  <c r="Q408" i="4"/>
  <c r="Q472" i="4" s="1"/>
  <c r="Q399" i="4"/>
  <c r="Q463" i="4" s="1"/>
  <c r="Q404" i="4"/>
  <c r="Q468" i="4" s="1"/>
  <c r="Q406" i="4"/>
  <c r="Q470" i="4" s="1"/>
  <c r="Q398" i="4"/>
  <c r="Q462" i="4" s="1"/>
  <c r="Q402" i="4"/>
  <c r="Q466" i="4" s="1"/>
  <c r="D358" i="4"/>
  <c r="D319" i="4"/>
  <c r="D314" i="4"/>
  <c r="D277" i="4" l="1"/>
  <c r="D275" i="4"/>
  <c r="D581" i="4"/>
  <c r="D570" i="4"/>
  <c r="D573" i="4"/>
  <c r="D571" i="4"/>
  <c r="D582" i="4"/>
  <c r="D580" i="4"/>
  <c r="D576" i="4"/>
  <c r="D386" i="4"/>
  <c r="D579" i="4"/>
  <c r="D279" i="4"/>
  <c r="D575" i="4"/>
  <c r="D577" i="4"/>
  <c r="D569" i="4"/>
  <c r="D574" i="4"/>
  <c r="J584" i="4"/>
  <c r="D578" i="4"/>
  <c r="I584" i="4"/>
  <c r="D568" i="4"/>
  <c r="D583" i="4"/>
  <c r="D572" i="4"/>
  <c r="D387" i="4"/>
  <c r="D280" i="4"/>
  <c r="D380" i="4"/>
  <c r="D273" i="4"/>
  <c r="D276" i="4"/>
  <c r="D385" i="4"/>
  <c r="D283" i="4"/>
  <c r="D384" i="4"/>
  <c r="D381" i="4"/>
  <c r="D375" i="4"/>
  <c r="D278" i="4"/>
  <c r="W455" i="4"/>
  <c r="X455" i="4"/>
  <c r="W403" i="4"/>
  <c r="W467" i="4" s="1"/>
  <c r="I532" i="4" s="1"/>
  <c r="W412" i="4"/>
  <c r="W476" i="4" s="1"/>
  <c r="I541" i="4" s="1"/>
  <c r="W405" i="4"/>
  <c r="W469" i="4" s="1"/>
  <c r="I534" i="4" s="1"/>
  <c r="W401" i="4"/>
  <c r="W465" i="4" s="1"/>
  <c r="I530" i="4" s="1"/>
  <c r="W409" i="4"/>
  <c r="W473" i="4" s="1"/>
  <c r="I538" i="4" s="1"/>
  <c r="W404" i="4"/>
  <c r="W468" i="4" s="1"/>
  <c r="I533" i="4" s="1"/>
  <c r="W400" i="4"/>
  <c r="W464" i="4" s="1"/>
  <c r="I529" i="4" s="1"/>
  <c r="W397" i="4"/>
  <c r="W461" i="4" s="1"/>
  <c r="I526" i="4" s="1"/>
  <c r="W408" i="4"/>
  <c r="W472" i="4" s="1"/>
  <c r="I537" i="4" s="1"/>
  <c r="W406" i="4"/>
  <c r="W470" i="4" s="1"/>
  <c r="I535" i="4" s="1"/>
  <c r="W410" i="4"/>
  <c r="W474" i="4" s="1"/>
  <c r="I539" i="4" s="1"/>
  <c r="W407" i="4"/>
  <c r="W471" i="4" s="1"/>
  <c r="I536" i="4" s="1"/>
  <c r="W411" i="4"/>
  <c r="W475" i="4" s="1"/>
  <c r="I540" i="4" s="1"/>
  <c r="W398" i="4"/>
  <c r="W462" i="4" s="1"/>
  <c r="I527" i="4" s="1"/>
  <c r="W402" i="4"/>
  <c r="W466" i="4" s="1"/>
  <c r="I531" i="4" s="1"/>
  <c r="W399" i="4"/>
  <c r="W463" i="4" s="1"/>
  <c r="I528" i="4" s="1"/>
  <c r="P477" i="4"/>
  <c r="P413" i="4"/>
  <c r="D383" i="4"/>
  <c r="D389" i="4"/>
  <c r="X519" i="4"/>
  <c r="D274" i="4"/>
  <c r="D284" i="4"/>
  <c r="J288" i="4"/>
  <c r="X410" i="4"/>
  <c r="X474" i="4" s="1"/>
  <c r="J539" i="4" s="1"/>
  <c r="X401" i="4"/>
  <c r="X465" i="4" s="1"/>
  <c r="J530" i="4" s="1"/>
  <c r="X408" i="4"/>
  <c r="X472" i="4" s="1"/>
  <c r="J537" i="4" s="1"/>
  <c r="X399" i="4"/>
  <c r="X463" i="4" s="1"/>
  <c r="J528" i="4" s="1"/>
  <c r="X397" i="4"/>
  <c r="X407" i="4"/>
  <c r="X471" i="4" s="1"/>
  <c r="J536" i="4" s="1"/>
  <c r="X412" i="4"/>
  <c r="X476" i="4" s="1"/>
  <c r="J541" i="4" s="1"/>
  <c r="X409" i="4"/>
  <c r="X473" i="4" s="1"/>
  <c r="J538" i="4" s="1"/>
  <c r="X404" i="4"/>
  <c r="X468" i="4" s="1"/>
  <c r="J533" i="4" s="1"/>
  <c r="X403" i="4"/>
  <c r="X467" i="4" s="1"/>
  <c r="J532" i="4" s="1"/>
  <c r="X411" i="4"/>
  <c r="X475" i="4" s="1"/>
  <c r="J540" i="4" s="1"/>
  <c r="X400" i="4"/>
  <c r="X464" i="4" s="1"/>
  <c r="J529" i="4" s="1"/>
  <c r="X405" i="4"/>
  <c r="X469" i="4" s="1"/>
  <c r="J534" i="4" s="1"/>
  <c r="X398" i="4"/>
  <c r="X462" i="4" s="1"/>
  <c r="J527" i="4" s="1"/>
  <c r="X402" i="4"/>
  <c r="X466" i="4" s="1"/>
  <c r="J531" i="4" s="1"/>
  <c r="X406" i="4"/>
  <c r="X470" i="4" s="1"/>
  <c r="J535" i="4" s="1"/>
  <c r="I390" i="4"/>
  <c r="D374" i="4"/>
  <c r="D378" i="4"/>
  <c r="D285" i="4"/>
  <c r="I346" i="4"/>
  <c r="I338" i="4"/>
  <c r="I342" i="4"/>
  <c r="I334" i="4"/>
  <c r="I348" i="4"/>
  <c r="I337" i="4"/>
  <c r="I347" i="4"/>
  <c r="I336" i="4"/>
  <c r="I341" i="4"/>
  <c r="I335" i="4"/>
  <c r="I340" i="4"/>
  <c r="I339" i="4"/>
  <c r="I349" i="4"/>
  <c r="I345" i="4"/>
  <c r="I344" i="4"/>
  <c r="I343" i="4"/>
  <c r="D377" i="4"/>
  <c r="J390" i="4"/>
  <c r="Q461" i="4"/>
  <c r="Q413" i="4"/>
  <c r="D282" i="4"/>
  <c r="J345" i="4"/>
  <c r="J337" i="4"/>
  <c r="J349" i="4"/>
  <c r="J341" i="4"/>
  <c r="J342" i="4"/>
  <c r="J340" i="4"/>
  <c r="J343" i="4"/>
  <c r="J338" i="4"/>
  <c r="J336" i="4"/>
  <c r="J339" i="4"/>
  <c r="J348" i="4"/>
  <c r="J344" i="4"/>
  <c r="J335" i="4"/>
  <c r="J347" i="4"/>
  <c r="J346" i="4"/>
  <c r="J334" i="4"/>
  <c r="I288" i="4"/>
  <c r="D272" i="4"/>
  <c r="S498" i="4"/>
  <c r="E519" i="4"/>
  <c r="D376" i="4"/>
  <c r="W519" i="4"/>
  <c r="S519" i="4"/>
  <c r="E498" i="4"/>
  <c r="L498" i="4"/>
  <c r="D286" i="4"/>
  <c r="D379" i="4"/>
  <c r="D287" i="4"/>
  <c r="D528" i="4" l="1"/>
  <c r="D533" i="4"/>
  <c r="D530" i="4"/>
  <c r="D535" i="4"/>
  <c r="I542" i="4"/>
  <c r="D529" i="4"/>
  <c r="D538" i="4"/>
  <c r="D540" i="4"/>
  <c r="D531" i="4"/>
  <c r="D539" i="4"/>
  <c r="D532" i="4"/>
  <c r="Q477" i="4"/>
  <c r="D536" i="4"/>
  <c r="D537" i="4"/>
  <c r="D527" i="4"/>
  <c r="D541" i="4"/>
  <c r="D534" i="4"/>
  <c r="D347" i="4"/>
  <c r="D337" i="4"/>
  <c r="D340" i="4"/>
  <c r="D338" i="4"/>
  <c r="D342" i="4"/>
  <c r="D335" i="4"/>
  <c r="W413" i="4"/>
  <c r="D341" i="4"/>
  <c r="D344" i="4"/>
  <c r="X461" i="4"/>
  <c r="X477" i="4" s="1"/>
  <c r="X413" i="4"/>
  <c r="J350" i="4"/>
  <c r="D345" i="4"/>
  <c r="D349" i="4"/>
  <c r="D348" i="4"/>
  <c r="D339" i="4"/>
  <c r="I350" i="4"/>
  <c r="D334" i="4"/>
  <c r="D346" i="4"/>
  <c r="L519" i="4"/>
  <c r="D343" i="4"/>
  <c r="D336" i="4"/>
  <c r="W477" i="4"/>
  <c r="J526" i="4" l="1"/>
  <c r="J542" i="4" l="1"/>
  <c r="C16" i="1" l="1"/>
  <c r="C32" i="1" l="1"/>
  <c r="C43" i="1" s="1"/>
  <c r="C15" i="1"/>
  <c r="C31" i="1" l="1"/>
  <c r="C42" i="1" l="1"/>
  <c r="C44" i="1" s="1"/>
  <c r="C33" i="1"/>
  <c r="E44" i="6" l="1"/>
  <c r="F44" i="6"/>
  <c r="I44" i="6" l="1"/>
  <c r="H44" i="6"/>
  <c r="K44" i="6" l="1"/>
  <c r="L44" i="6"/>
  <c r="O44" i="6" l="1"/>
  <c r="N44" i="6"/>
</calcChain>
</file>

<file path=xl/sharedStrings.xml><?xml version="1.0" encoding="utf-8"?>
<sst xmlns="http://schemas.openxmlformats.org/spreadsheetml/2006/main" count="1582" uniqueCount="249">
  <si>
    <t>Stan pożądany</t>
  </si>
  <si>
    <t>Stacje ładowania AC</t>
  </si>
  <si>
    <t>Stacje ładowania DC</t>
  </si>
  <si>
    <t>Liczba samochodów elektrycznych w 2030</t>
  </si>
  <si>
    <t>Liczba samochodów elektrycznych na stację</t>
  </si>
  <si>
    <t>Elektromobilność - stacje ładujące</t>
  </si>
  <si>
    <t>Docelowa liczba stacji ładujących</t>
  </si>
  <si>
    <t>Kalkulcaja docelowej liczby stacji łądujących</t>
  </si>
  <si>
    <t>Potrzeby inwestycyjne</t>
  </si>
  <si>
    <t>Rozkład potrzeb inwestycyjnych</t>
  </si>
  <si>
    <t>Stan obecny - stacje  ładowania</t>
  </si>
  <si>
    <t>Stan obecny - punkty  ładowania</t>
  </si>
  <si>
    <t>Punkty ładowania AC</t>
  </si>
  <si>
    <t>Punkty ładowania DC</t>
  </si>
  <si>
    <t>Potrzeby finansowe</t>
  </si>
  <si>
    <t>Rozkład docelowy punktów ładujących</t>
  </si>
  <si>
    <t>Rozkład punktów ładujących</t>
  </si>
  <si>
    <t>Cena jednostkowa</t>
  </si>
  <si>
    <t>Cena jednostkowa AC</t>
  </si>
  <si>
    <t>Cena jednostkowa DC</t>
  </si>
  <si>
    <t>tys. PLN</t>
  </si>
  <si>
    <t>Odnawialne źródła energii</t>
  </si>
  <si>
    <t>Scenariusz 21%</t>
  </si>
  <si>
    <t>Hydro</t>
  </si>
  <si>
    <t>Biomasa</t>
  </si>
  <si>
    <t>Biogaz</t>
  </si>
  <si>
    <t>Fotowoltaika</t>
  </si>
  <si>
    <t>RAZEM</t>
  </si>
  <si>
    <t>Scenariusz 23%</t>
  </si>
  <si>
    <t>Scenariusz 32%</t>
  </si>
  <si>
    <t>Stosunek do mocy wedle Scenariusza 23%</t>
  </si>
  <si>
    <t>Rok</t>
  </si>
  <si>
    <t>Wiatr onshore</t>
  </si>
  <si>
    <t>Wiatr offshore</t>
  </si>
  <si>
    <t>Stan pożądany - moc zainstalowana (Polska)</t>
  </si>
  <si>
    <t>MW</t>
  </si>
  <si>
    <t>szt.</t>
  </si>
  <si>
    <t>%</t>
  </si>
  <si>
    <t>2019-2020</t>
  </si>
  <si>
    <t>2021-2025</t>
  </si>
  <si>
    <t>2026-2030</t>
  </si>
  <si>
    <t>Razem</t>
  </si>
  <si>
    <t>Potrzeby inwestycyjne - przyrost mocy zainstalowanej (Polska)</t>
  </si>
  <si>
    <t>mln PLN</t>
  </si>
  <si>
    <t>Wiatr łącznie</t>
  </si>
  <si>
    <t>2016-2020</t>
  </si>
  <si>
    <t>Docelowa moc zainstalowana - Scenariusz 21%</t>
  </si>
  <si>
    <t>Docelowa moc zainstalowana - Scenariusz 23%</t>
  </si>
  <si>
    <t>Docelowa moc zainstalowana - Scenariusz 32%</t>
  </si>
  <si>
    <t>Przyrost mocy zainstalowanej - Scenariusz 21%</t>
  </si>
  <si>
    <t>Przyrost mocy zainstalowanej - Scenariusz 23%</t>
  </si>
  <si>
    <t>Przyrost mocy zainstalowanej - Scenariusz 32%</t>
  </si>
  <si>
    <t>Jednostkowe nakłady inwestycyjne</t>
  </si>
  <si>
    <t>Jednostkowe nakłady inwestycyjne - PEP2040</t>
  </si>
  <si>
    <t>Nakłady inwestycyjne - PEP 2040 (Scenariusz 23%)</t>
  </si>
  <si>
    <t>2016-2018</t>
  </si>
  <si>
    <t>mln PLN / MW</t>
  </si>
  <si>
    <t>Jednostkowe nakłady inwestycyjne - IRENA</t>
  </si>
  <si>
    <t xml:space="preserve">Nakłady inwestycyjne </t>
  </si>
  <si>
    <t>PEP2040</t>
  </si>
  <si>
    <t>IRENA</t>
  </si>
  <si>
    <t>Nakłady inwestycyjne - PEP2040</t>
  </si>
  <si>
    <t>Nakłady inwestycyjne PEP2040 - Scenariusz 21%</t>
  </si>
  <si>
    <t>Nakłady inwestycyjne PEP2040 - Scenariusz 23%</t>
  </si>
  <si>
    <t>Nakłady inwestycyjne PEP2040 - Scenariusz 32%</t>
  </si>
  <si>
    <t>Nakłady inwestycyjne IRENA - Scenariusz 21%</t>
  </si>
  <si>
    <t>Nakłady inwestycyjne IRENA - Scenariusz 23%</t>
  </si>
  <si>
    <t>Nakłady inwestycyjne IRENA - Scenariusz 32%</t>
  </si>
  <si>
    <t>Nakłady inwestycyjne - IRENA</t>
  </si>
  <si>
    <t>Razem 2019-2030</t>
  </si>
  <si>
    <t>Scenariusz</t>
  </si>
  <si>
    <t>PODSUMOWANIE</t>
  </si>
  <si>
    <t>Fotowoltaika zawodowa</t>
  </si>
  <si>
    <t>Mikroinstalacje</t>
  </si>
  <si>
    <t>Kalkulacja mocy zainstalowanej w fotowoltaice</t>
  </si>
  <si>
    <t>Zachodniopomorskie</t>
  </si>
  <si>
    <t>Pomorskie</t>
  </si>
  <si>
    <t>Warmińsko-Mazurskie</t>
  </si>
  <si>
    <t>Kujawsko-Pomorskie</t>
  </si>
  <si>
    <t>Podlaskie</t>
  </si>
  <si>
    <t>Lubuskie</t>
  </si>
  <si>
    <t>Wielkopolskie</t>
  </si>
  <si>
    <t>Łódzkie</t>
  </si>
  <si>
    <t>Dolnośląskie</t>
  </si>
  <si>
    <t>Opolskie</t>
  </si>
  <si>
    <t>Śląskie</t>
  </si>
  <si>
    <t>Lubelskie</t>
  </si>
  <si>
    <t>Świętokrzyskie</t>
  </si>
  <si>
    <t>Małopolskie</t>
  </si>
  <si>
    <t>Podkarpackie</t>
  </si>
  <si>
    <t>Moc zainstalowana - stan początkowy (bez mikroinstalacji)</t>
  </si>
  <si>
    <t>Liczba gospodarstw domowych w Polsce w 2018 oraz założenie początkowej mocy zainstalowanej w mikroinstalacji</t>
  </si>
  <si>
    <t>Liczba gospodarstw domowych</t>
  </si>
  <si>
    <t>Moc zainstalowana - udział danego województwa w całości mocy zainstalowanej danego typu źródła [%]</t>
  </si>
  <si>
    <t>Fotowoltaika - mikroinstalacje</t>
  </si>
  <si>
    <t>Kalkulacja mocy zainstalowanej w 2030 w poszczególnych województwach MW - Scenariusz 21%</t>
  </si>
  <si>
    <t>udział</t>
  </si>
  <si>
    <t>Kalkulacja mocy zainstalowanej w 2030 w poszczególnych województwach MW - Scenariusz 23%</t>
  </si>
  <si>
    <t>Założona moc zainstalowana w mikroinstalacjach MW</t>
  </si>
  <si>
    <t>Kalkulacja mocy zainstalowanej w 2030 w poszczególnych województwach MW - Scenariusz 32%</t>
  </si>
  <si>
    <t>Suma województw</t>
  </si>
  <si>
    <t>Stan docelowy - województwa</t>
  </si>
  <si>
    <t>Potrzeby inwestycyjne - województwa</t>
  </si>
  <si>
    <t>Potrzeby finansowe - województwa</t>
  </si>
  <si>
    <t>Podsumowanie potrzeb finansowych</t>
  </si>
  <si>
    <t>SUMA</t>
  </si>
  <si>
    <t>Mazowieckie</t>
  </si>
  <si>
    <t>Kalkulacja potrzeb finansowych - Scenariusz 21%</t>
  </si>
  <si>
    <t>Kalkulacja potrzeb finansowych - Scenariusz 23%</t>
  </si>
  <si>
    <t>Kalkulacja potrzeb finansowych - Scenariusz 32%</t>
  </si>
  <si>
    <t>Kalkulacja potrzeb inwestycyjnych w poszczególnych województwach MW - Scenariusz 21%</t>
  </si>
  <si>
    <t>Kalkulacja potrzeb inwestycyjnych w poszczególnych województwach MW - Scenariusz 23%</t>
  </si>
  <si>
    <t>Kalkulacja potrzeb inwestycyjnych w poszczególnych województwach MW - Scenariusz 32%</t>
  </si>
  <si>
    <t>Harmonogram potrzeb inwestycyjnych - Scenariusz 21%</t>
  </si>
  <si>
    <t>Harmonogram potrzeb inwestycyjnych - Scenariusz 23%</t>
  </si>
  <si>
    <t>Harmonogram potrzeb inwestycyjnych - Scenariusz 32%</t>
  </si>
  <si>
    <t>Ciepłownictwo</t>
  </si>
  <si>
    <t>Inwestycje w ciepłownictwo</t>
  </si>
  <si>
    <t>w tym finansowane kapitałem własnym</t>
  </si>
  <si>
    <t>w tym finansowane kapitałem obcym</t>
  </si>
  <si>
    <t>Udział inwestycji finansowanych kapitałem obcym</t>
  </si>
  <si>
    <t>Szacowane potrzeby finansowe</t>
  </si>
  <si>
    <t>2013-2018</t>
  </si>
  <si>
    <t>Zestawienie źródeł finansowania inwestycji ciepłowniczych</t>
  </si>
  <si>
    <t>Szacowane zapotrzebowanie na kapitał obcy</t>
  </si>
  <si>
    <t>Kolumna1</t>
  </si>
  <si>
    <t>2015</t>
  </si>
  <si>
    <t>2018</t>
  </si>
  <si>
    <t>2020</t>
  </si>
  <si>
    <t>2025</t>
  </si>
  <si>
    <t>2030</t>
  </si>
  <si>
    <t>Kolumna3</t>
  </si>
  <si>
    <t>Fotowoltaika Razem</t>
  </si>
  <si>
    <t>Jednostka</t>
  </si>
  <si>
    <t>Przyrost mocy zainstalowanej w fotowoltaice - Scenariusz 21%</t>
  </si>
  <si>
    <t>Przyrost mocy zainstalowanej w fotowoltaice - Scenariusz 23%</t>
  </si>
  <si>
    <t>Przyrost mocy zainstalowanej w fotowoltaice - Scenariusz 32%</t>
  </si>
  <si>
    <t>Województwo</t>
  </si>
  <si>
    <t>Hydro 2021-2025</t>
  </si>
  <si>
    <t>Hydro 2019-2020</t>
  </si>
  <si>
    <t>Biomasa 2019-2020</t>
  </si>
  <si>
    <t>Biogaz 2019-2020</t>
  </si>
  <si>
    <t>Wiatr onshore 2019-2020</t>
  </si>
  <si>
    <t>Fotowoltaika zawodowa 2019-2020</t>
  </si>
  <si>
    <t>Fotowoltaika - mikroinstalacje 2019-2020</t>
  </si>
  <si>
    <t>Biomasa 2021-2025</t>
  </si>
  <si>
    <t>Biogaz 2021-2025</t>
  </si>
  <si>
    <t>Wiatr onshore 2021-2025</t>
  </si>
  <si>
    <t>Fotowoltaika zawodowa 2021-2025</t>
  </si>
  <si>
    <t>Fotowoltaika - mikroinstalacje 2021-2025</t>
  </si>
  <si>
    <t>Hydro 2026-2030</t>
  </si>
  <si>
    <t>Biomasa 2026-2030</t>
  </si>
  <si>
    <t>Biogaz 2026-2030</t>
  </si>
  <si>
    <t>Wiatr onshore 2026-2030</t>
  </si>
  <si>
    <t>Fotowoltaika zawodowa 2026-2030</t>
  </si>
  <si>
    <t>Fotowoltaika - mikroinstalacje 2026-2030</t>
  </si>
  <si>
    <t>Wiatr offshore 2026-2030 (cały kraj)</t>
  </si>
  <si>
    <t>Wiatr offshore 2021-2025 (cały kraj)</t>
  </si>
  <si>
    <t>Wiatr offshore 2019-2020 (cały kraj)</t>
  </si>
  <si>
    <t>Wiatr offshore (cały kraj)</t>
  </si>
  <si>
    <t>Rozkład (%)</t>
  </si>
  <si>
    <t>2013</t>
  </si>
  <si>
    <t>2014</t>
  </si>
  <si>
    <t>2016</t>
  </si>
  <si>
    <t>2017</t>
  </si>
  <si>
    <t>Zużycie brutto biomasy</t>
  </si>
  <si>
    <t>ktoe</t>
  </si>
  <si>
    <t>2035</t>
  </si>
  <si>
    <t>2040</t>
  </si>
  <si>
    <t>Suma</t>
  </si>
  <si>
    <t>Zużycie brutto biomasy - kalkulacja roczna</t>
  </si>
  <si>
    <t>Przelicznik GJ / ktoe</t>
  </si>
  <si>
    <t>Zużycie brutto biomasy w GJ</t>
  </si>
  <si>
    <t>GJ</t>
  </si>
  <si>
    <t>ha</t>
  </si>
  <si>
    <t>Zapotrzebowanie na sadzonki</t>
  </si>
  <si>
    <t>Zapotrzebowanie na biomasę - powierzchnia</t>
  </si>
  <si>
    <t>GJ / ha</t>
  </si>
  <si>
    <t>Przelicznik GJ / toe</t>
  </si>
  <si>
    <t>Wielkość plonu z ha biomasy</t>
  </si>
  <si>
    <t>kg/ha</t>
  </si>
  <si>
    <t>Kalorzyczność plonu z biomasy</t>
  </si>
  <si>
    <t>MJ/kg</t>
  </si>
  <si>
    <t>Uzyk energetyczny z ha biomasy</t>
  </si>
  <si>
    <t>PLN / ha</t>
  </si>
  <si>
    <t>Koszt założenia plantacji jednostkowy</t>
  </si>
  <si>
    <t>Koszt założenia plantacji łącznie</t>
  </si>
  <si>
    <t>Kalkulacja kosztu założenia plantacji</t>
  </si>
  <si>
    <t>Inflacja</t>
  </si>
  <si>
    <t>2019</t>
  </si>
  <si>
    <t>2021</t>
  </si>
  <si>
    <t>2022</t>
  </si>
  <si>
    <t>2023</t>
  </si>
  <si>
    <t>2024</t>
  </si>
  <si>
    <t>2026</t>
  </si>
  <si>
    <t>2027</t>
  </si>
  <si>
    <t>2028</t>
  </si>
  <si>
    <t>2029</t>
  </si>
  <si>
    <t>2031</t>
  </si>
  <si>
    <t>2032</t>
  </si>
  <si>
    <t>2033</t>
  </si>
  <si>
    <t>2034</t>
  </si>
  <si>
    <t>Kolumna2</t>
  </si>
  <si>
    <t>2011</t>
  </si>
  <si>
    <t>2012</t>
  </si>
  <si>
    <t>Efektywność energetyczna</t>
  </si>
  <si>
    <t>Budownictwo jednorodzinne</t>
  </si>
  <si>
    <t>Typ inwestycji</t>
  </si>
  <si>
    <t>Potrzeby inwestycyjne (liczba domów jedorodzinnych do przeprowadzenia inwestycji)</t>
  </si>
  <si>
    <t>Ocieplenie ścian budynku</t>
  </si>
  <si>
    <t>Remont dachu wraz z ociepleniem</t>
  </si>
  <si>
    <t>Wymiana drzwi zewnętrznych</t>
  </si>
  <si>
    <t>Wymiana okien</t>
  </si>
  <si>
    <t>Modernizacja instalacji grzewczej wraz z wymianą kotła grzewczego</t>
  </si>
  <si>
    <t>Dane 2016</t>
  </si>
  <si>
    <t>Szacowana liczba budynków jednorodzinnych</t>
  </si>
  <si>
    <t>osetek domów jednorodzinnych z zapotrzebowaniem na daną inwestycję</t>
  </si>
  <si>
    <t>Średni koszt inwestycji (PLN - 2016)</t>
  </si>
  <si>
    <t>Potrzeby finansowe (mln PLN)</t>
  </si>
  <si>
    <t>-</t>
  </si>
  <si>
    <t>Skumulowany</t>
  </si>
  <si>
    <t>Budownictwo wielorodzinne</t>
  </si>
  <si>
    <t>Pozycja</t>
  </si>
  <si>
    <t>Udział budynków z potencjałem termomodernizacyjnym</t>
  </si>
  <si>
    <t>Średni koszt działań modernizacyjnych I poł 2018</t>
  </si>
  <si>
    <t>PLN</t>
  </si>
  <si>
    <t>Średni koszt działań modernizacyjnych 2018</t>
  </si>
  <si>
    <t>Liczba budynków z potencjałem termomodernizacyjnym (potrzeby inwestycyjne)</t>
  </si>
  <si>
    <t>Odsetek domów jednorodzinnych z zapotrzebowaniem na daną inwestycję</t>
  </si>
  <si>
    <t>Wartość</t>
  </si>
  <si>
    <t>Wskaźniki cen produkcji budowlanu-montażowej</t>
  </si>
  <si>
    <t>Wskaźnik cen produkcji budolwnao-montażowej II-IV kw 2018</t>
  </si>
  <si>
    <t>Szacunkowa liczba budynków wielorodzinnych</t>
  </si>
  <si>
    <t>Pozyskanie drewna opałowego z lasów</t>
  </si>
  <si>
    <t>Wartość opałowa grubizny liściastej</t>
  </si>
  <si>
    <t>Wartość opałowa grubizny iglastej</t>
  </si>
  <si>
    <t>Wartość opałowa drewna małowymiarowego</t>
  </si>
  <si>
    <t>kWh/mp</t>
  </si>
  <si>
    <t>Przelicznik mp/m3</t>
  </si>
  <si>
    <t>m3</t>
  </si>
  <si>
    <t>Przelicznik kWh/GJ</t>
  </si>
  <si>
    <t>Pozyskana grubizna liściasta</t>
  </si>
  <si>
    <t>Pozyskana grubizna iglasta</t>
  </si>
  <si>
    <t>Pozyskane drewno małowymiarowe</t>
  </si>
  <si>
    <t>Wartość opałowa pozyskanej grubizny liściastej</t>
  </si>
  <si>
    <t>Wartość opałowa pozyskanego drewna małowymiarowego</t>
  </si>
  <si>
    <t>Wartość opałowa pozyskanej grubizny iglastej</t>
  </si>
  <si>
    <t>Biomasa pozyskana z lasów</t>
  </si>
  <si>
    <t>Biomasa do pozyskania z plantacji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</si>
</sst>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;\(#,##0\);\-"/>
    <numFmt numFmtId="165" formatCode="#,##0.0;\(#,##0.0\);\-"/>
    <numFmt numFmtId="166" formatCode="0.0%"/>
    <numFmt numFmtId="167" formatCode="#,##0.00;\(#,##0.00\);\-"/>
    <numFmt numFmtId="174" formatCode="0.00000%"/>
    <numFmt numFmtId="176" formatCode="#,##0.0000;\(#,##0.0000\);\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theme="0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2" fillId="2" borderId="0" xfId="0" applyFont="1" applyFill="1"/>
    <xf numFmtId="164" fontId="5" fillId="3" borderId="0" xfId="0" applyNumberFormat="1" applyFont="1" applyFill="1" applyBorder="1" applyAlignment="1">
      <alignment horizontal="right"/>
    </xf>
    <xf numFmtId="9" fontId="5" fillId="3" borderId="0" xfId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right"/>
    </xf>
    <xf numFmtId="3" fontId="3" fillId="0" borderId="0" xfId="0" applyNumberFormat="1" applyFont="1"/>
    <xf numFmtId="3" fontId="2" fillId="0" borderId="0" xfId="0" applyNumberFormat="1" applyFont="1"/>
    <xf numFmtId="164" fontId="3" fillId="0" borderId="0" xfId="0" applyNumberFormat="1" applyFont="1"/>
    <xf numFmtId="0" fontId="2" fillId="0" borderId="0" xfId="0" applyFont="1" applyAlignment="1">
      <alignment horizontal="left" indent="1"/>
    </xf>
    <xf numFmtId="9" fontId="2" fillId="0" borderId="0" xfId="1" applyFont="1"/>
    <xf numFmtId="0" fontId="3" fillId="0" borderId="0" xfId="0" applyFont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/>
    <xf numFmtId="9" fontId="2" fillId="0" borderId="0" xfId="1" applyFont="1" applyBorder="1" applyAlignment="1">
      <alignment horizontal="right" vertical="center" wrapText="1"/>
    </xf>
    <xf numFmtId="166" fontId="2" fillId="0" borderId="0" xfId="1" applyNumberFormat="1" applyFont="1" applyAlignment="1">
      <alignment horizontal="center"/>
    </xf>
    <xf numFmtId="9" fontId="2" fillId="0" borderId="0" xfId="1" applyNumberFormat="1" applyFont="1" applyAlignment="1">
      <alignment horizontal="right"/>
    </xf>
    <xf numFmtId="164" fontId="3" fillId="5" borderId="0" xfId="0" applyNumberFormat="1" applyFont="1" applyFill="1"/>
    <xf numFmtId="164" fontId="3" fillId="6" borderId="0" xfId="0" applyNumberFormat="1" applyFont="1" applyFill="1"/>
    <xf numFmtId="164" fontId="2" fillId="6" borderId="0" xfId="0" applyNumberFormat="1" applyFont="1" applyFill="1"/>
    <xf numFmtId="164" fontId="2" fillId="5" borderId="0" xfId="0" applyNumberFormat="1" applyFont="1" applyFill="1"/>
    <xf numFmtId="164" fontId="3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6" fontId="2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5" borderId="0" xfId="0" applyNumberFormat="1" applyFont="1" applyFill="1" applyAlignment="1">
      <alignment horizontal="center" vertical="center"/>
    </xf>
    <xf numFmtId="164" fontId="2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4" fillId="7" borderId="1" xfId="0" applyFont="1" applyFill="1" applyBorder="1"/>
    <xf numFmtId="0" fontId="4" fillId="7" borderId="2" xfId="0" applyFont="1" applyFill="1" applyBorder="1"/>
    <xf numFmtId="0" fontId="9" fillId="0" borderId="0" xfId="0" applyFont="1"/>
    <xf numFmtId="0" fontId="6" fillId="4" borderId="0" xfId="0" applyFont="1" applyFill="1" applyBorder="1" applyAlignment="1">
      <alignment horizontal="left" vertical="center" wrapText="1"/>
    </xf>
    <xf numFmtId="0" fontId="6" fillId="4" borderId="0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left" indent="1"/>
    </xf>
    <xf numFmtId="0" fontId="5" fillId="5" borderId="0" xfId="0" applyFont="1" applyFill="1" applyAlignment="1">
      <alignment horizontal="left" indent="1"/>
    </xf>
    <xf numFmtId="0" fontId="5" fillId="5" borderId="0" xfId="0" applyFont="1" applyFill="1"/>
    <xf numFmtId="0" fontId="5" fillId="6" borderId="0" xfId="0" applyFont="1" applyFill="1" applyAlignment="1">
      <alignment horizontal="left" indent="1"/>
    </xf>
    <xf numFmtId="0" fontId="5" fillId="6" borderId="0" xfId="0" applyFont="1" applyFill="1"/>
    <xf numFmtId="0" fontId="6" fillId="5" borderId="1" xfId="0" applyFont="1" applyFill="1" applyBorder="1" applyAlignment="1">
      <alignment horizontal="left" indent="1"/>
    </xf>
    <xf numFmtId="0" fontId="6" fillId="5" borderId="1" xfId="0" applyFont="1" applyFill="1" applyBorder="1"/>
    <xf numFmtId="0" fontId="6" fillId="6" borderId="1" xfId="0" applyFont="1" applyFill="1" applyBorder="1" applyAlignment="1">
      <alignment horizontal="left" indent="1"/>
    </xf>
    <xf numFmtId="0" fontId="6" fillId="6" borderId="2" xfId="0" applyFont="1" applyFill="1" applyBorder="1"/>
    <xf numFmtId="164" fontId="4" fillId="7" borderId="2" xfId="0" applyNumberFormat="1" applyFont="1" applyFill="1" applyBorder="1"/>
    <xf numFmtId="0" fontId="2" fillId="0" borderId="0" xfId="0" applyFont="1" applyAlignment="1">
      <alignment horizontal="center"/>
    </xf>
    <xf numFmtId="0" fontId="8" fillId="7" borderId="1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 applyAlignment="1">
      <alignment horizontal="right"/>
    </xf>
    <xf numFmtId="167" fontId="5" fillId="3" borderId="1" xfId="0" applyNumberFormat="1" applyFont="1" applyFill="1" applyBorder="1" applyAlignment="1">
      <alignment horizontal="right"/>
    </xf>
    <xf numFmtId="3" fontId="2" fillId="0" borderId="0" xfId="1" applyNumberFormat="1" applyFont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0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8" fillId="7" borderId="3" xfId="0" applyFont="1" applyFill="1" applyBorder="1" applyAlignment="1">
      <alignment horizontal="left" wrapText="1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right" wrapText="1"/>
    </xf>
    <xf numFmtId="0" fontId="2" fillId="8" borderId="3" xfId="0" applyFont="1" applyFill="1" applyBorder="1" applyAlignment="1">
      <alignment horizontal="left" wrapText="1"/>
    </xf>
    <xf numFmtId="0" fontId="2" fillId="8" borderId="1" xfId="0" applyFont="1" applyFill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3" fontId="0" fillId="0" borderId="0" xfId="0" applyNumberFormat="1"/>
    <xf numFmtId="166" fontId="5" fillId="3" borderId="1" xfId="1" applyNumberFormat="1" applyFont="1" applyFill="1" applyBorder="1" applyAlignment="1">
      <alignment horizontal="right" wrapText="1"/>
    </xf>
    <xf numFmtId="3" fontId="2" fillId="8" borderId="1" xfId="0" applyNumberFormat="1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3" fontId="3" fillId="0" borderId="1" xfId="0" quotePrefix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3" fontId="0" fillId="0" borderId="0" xfId="0" applyNumberFormat="1" applyAlignment="1">
      <alignment wrapText="1"/>
    </xf>
    <xf numFmtId="174" fontId="2" fillId="0" borderId="0" xfId="1" applyNumberFormat="1" applyFont="1" applyAlignment="1">
      <alignment horizontal="center" wrapText="1"/>
    </xf>
    <xf numFmtId="166" fontId="2" fillId="8" borderId="1" xfId="1" applyNumberFormat="1" applyFont="1" applyFill="1" applyBorder="1" applyAlignment="1">
      <alignment horizontal="center" wrapText="1"/>
    </xf>
    <xf numFmtId="0" fontId="3" fillId="8" borderId="3" xfId="0" applyFont="1" applyFill="1" applyBorder="1" applyAlignment="1">
      <alignment horizontal="left" wrapText="1"/>
    </xf>
    <xf numFmtId="0" fontId="3" fillId="8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5" fillId="3" borderId="1" xfId="0" applyNumberFormat="1" applyFont="1" applyFill="1" applyBorder="1" applyAlignment="1">
      <alignment wrapText="1"/>
    </xf>
    <xf numFmtId="166" fontId="2" fillId="8" borderId="1" xfId="1" applyNumberFormat="1" applyFont="1" applyFill="1" applyBorder="1" applyAlignment="1">
      <alignment wrapText="1"/>
    </xf>
    <xf numFmtId="166" fontId="5" fillId="3" borderId="1" xfId="1" applyNumberFormat="1" applyFont="1" applyFill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3" fillId="8" borderId="1" xfId="0" applyNumberFormat="1" applyFont="1" applyFill="1" applyBorder="1" applyAlignment="1">
      <alignment wrapText="1"/>
    </xf>
    <xf numFmtId="3" fontId="2" fillId="8" borderId="1" xfId="0" applyNumberFormat="1" applyFont="1" applyFill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3" fontId="3" fillId="0" borderId="1" xfId="0" quotePrefix="1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right" vertical="center" wrapText="1"/>
    </xf>
    <xf numFmtId="166" fontId="3" fillId="0" borderId="1" xfId="1" quotePrefix="1" applyNumberFormat="1" applyFont="1" applyBorder="1" applyAlignment="1">
      <alignment horizontal="right" wrapText="1"/>
    </xf>
    <xf numFmtId="3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center"/>
    </xf>
    <xf numFmtId="167" fontId="5" fillId="3" borderId="4" xfId="0" applyNumberFormat="1" applyFont="1" applyFill="1" applyBorder="1" applyAlignment="1">
      <alignment horizontal="right"/>
    </xf>
    <xf numFmtId="176" fontId="5" fillId="3" borderId="4" xfId="0" applyNumberFormat="1" applyFont="1" applyFill="1" applyBorder="1" applyAlignment="1">
      <alignment horizontal="right"/>
    </xf>
    <xf numFmtId="3" fontId="5" fillId="3" borderId="1" xfId="0" applyNumberFormat="1" applyFont="1" applyFill="1" applyBorder="1" applyAlignment="1">
      <alignment horizontal="right"/>
    </xf>
    <xf numFmtId="3" fontId="3" fillId="0" borderId="0" xfId="1" applyNumberFormat="1" applyFont="1" applyAlignment="1">
      <alignment horizontal="right"/>
    </xf>
  </cellXfs>
  <cellStyles count="3">
    <cellStyle name="Normalny" xfId="0" builtinId="0"/>
    <cellStyle name="Normalny 2" xfId="2"/>
    <cellStyle name="Procentowy" xfId="1" builtinId="5"/>
  </cellStyles>
  <dxfs count="5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rgb="FF000000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fill>
        <patternFill patternType="solid">
          <fgColor indexed="64"/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3" formatCode="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;\(#,##0.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#,##0;\(#,##0\);\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;\(#,##0\);\-"/>
      <fill>
        <patternFill patternType="solid">
          <fgColor indexed="64"/>
          <bgColor rgb="FFFFFF9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a1" displayName="Tabela1" ref="B8:I15" totalsRowShown="0" headerRowDxfId="545" dataDxfId="544">
  <autoFilter ref="B8:I15"/>
  <tableColumns count="8">
    <tableColumn id="1" name="Rok" dataDxfId="543"/>
    <tableColumn id="2" name="Kolumna1" dataDxfId="542"/>
    <tableColumn id="3" name="Jednostka" dataDxfId="541"/>
    <tableColumn id="4" name="2015" dataDxfId="540"/>
    <tableColumn id="5" name="2018" dataDxfId="539"/>
    <tableColumn id="6" name="2020" dataDxfId="538"/>
    <tableColumn id="7" name="2025" dataDxfId="537"/>
    <tableColumn id="8" name="2030" dataDxfId="53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2" name="Tabela12" displayName="Tabela12" ref="B92:I95" totalsRowShown="0" headerRowDxfId="461" dataDxfId="460">
  <autoFilter ref="B92:I95"/>
  <tableColumns count="8">
    <tableColumn id="1" name="Rok" dataDxfId="459"/>
    <tableColumn id="2" name="Kolumna1" dataDxfId="458"/>
    <tableColumn id="3" name="Jednostka" dataDxfId="457"/>
    <tableColumn id="4" name="Kolumna3"/>
    <tableColumn id="5" name="2019-2020" dataDxfId="456">
      <calculatedColumnFormula>F42-E42</calculatedColumnFormula>
    </tableColumn>
    <tableColumn id="6" name="2021-2025" dataDxfId="455">
      <calculatedColumnFormula>G42-F42</calculatedColumnFormula>
    </tableColumn>
    <tableColumn id="7" name="2026-2030" dataDxfId="454">
      <calculatedColumnFormula>H42-G42</calculatedColumnFormula>
    </tableColumn>
    <tableColumn id="8" name="Razem 2019-2030" dataDxfId="453">
      <calculatedColumnFormula>H42-E42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3" name="Tabela13" displayName="Tabela13" ref="B98:I101" totalsRowShown="0" headerRowDxfId="452" dataDxfId="451">
  <autoFilter ref="B98:I101"/>
  <tableColumns count="8">
    <tableColumn id="1" name="Rok" dataDxfId="450"/>
    <tableColumn id="2" name="Kolumna1" dataDxfId="449"/>
    <tableColumn id="3" name="Jednostka" dataDxfId="448"/>
    <tableColumn id="4" name="Kolumna3" dataDxfId="447"/>
    <tableColumn id="5" name="2019-2020" dataDxfId="446">
      <calculatedColumnFormula>F48-E48</calculatedColumnFormula>
    </tableColumn>
    <tableColumn id="6" name="2021-2025" dataDxfId="445">
      <calculatedColumnFormula>G48-F48</calculatedColumnFormula>
    </tableColumn>
    <tableColumn id="7" name="2026-2030" dataDxfId="444">
      <calculatedColumnFormula>H48-G48</calculatedColumnFormula>
    </tableColumn>
    <tableColumn id="8" name="Razem 2019-2030" dataDxfId="443">
      <calculatedColumnFormula>H48-E48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4" name="Tabela14" displayName="Tabela14" ref="B104:I107" totalsRowShown="0" headerRowDxfId="442" dataDxfId="441">
  <autoFilter ref="B104:I107"/>
  <tableColumns count="8">
    <tableColumn id="1" name="Rok" dataDxfId="440"/>
    <tableColumn id="2" name="Kolumna1" dataDxfId="439"/>
    <tableColumn id="3" name="Jednostka" dataDxfId="438"/>
    <tableColumn id="4" name="Kolumna3" dataDxfId="437"/>
    <tableColumn id="5" name="2019-2020" dataDxfId="436">
      <calculatedColumnFormula>F54-E54</calculatedColumnFormula>
    </tableColumn>
    <tableColumn id="6" name="2021-2025" dataDxfId="435">
      <calculatedColumnFormula>G54-F54</calculatedColumnFormula>
    </tableColumn>
    <tableColumn id="7" name="2026-2030" dataDxfId="434">
      <calculatedColumnFormula>H54-G54</calculatedColumnFormula>
    </tableColumn>
    <tableColumn id="8" name="Razem 2019-2030" dataDxfId="433">
      <calculatedColumnFormula>H54-E54</calculatedColumnFormula>
    </tableColumn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6" name="Tabela16" displayName="Tabela16" ref="B114:H120" totalsRowShown="0" headerRowDxfId="432" dataDxfId="431">
  <autoFilter ref="B114:H120"/>
  <tableColumns count="7">
    <tableColumn id="1" name="Rok" dataDxfId="430"/>
    <tableColumn id="2" name="Kolumna1" dataDxfId="429"/>
    <tableColumn id="3" name="Jednostka" dataDxfId="428"/>
    <tableColumn id="4" name="2016-2020" dataDxfId="427"/>
    <tableColumn id="5" name="2021-2025" dataDxfId="426"/>
    <tableColumn id="6" name="2026-2030" dataDxfId="425"/>
    <tableColumn id="7" name="Razem" dataDxfId="424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7" name="Tabela17" displayName="Tabela17" ref="B123:G128" totalsRowShown="0" headerRowDxfId="423" dataDxfId="422">
  <autoFilter ref="B123:G128"/>
  <tableColumns count="6">
    <tableColumn id="1" name="Rok" dataDxfId="421"/>
    <tableColumn id="2" name="Kolumna1" dataDxfId="420"/>
    <tableColumn id="3" name="Jednostka" dataDxfId="419"/>
    <tableColumn id="4" name="2016-2020" dataDxfId="418"/>
    <tableColumn id="5" name="2021-2025" dataDxfId="417"/>
    <tableColumn id="6" name="2026-2030" dataDxfId="416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8" name="Tabela18" displayName="Tabela18" ref="B133:G139" totalsRowShown="0" headerRowDxfId="415">
  <autoFilter ref="B133:G139"/>
  <tableColumns count="6">
    <tableColumn id="1" name="Rok" dataDxfId="414"/>
    <tableColumn id="2" name="Kolumna1" dataDxfId="413"/>
    <tableColumn id="3" name="Jednostka" dataDxfId="412"/>
    <tableColumn id="4" name="2019-2020" dataDxfId="411"/>
    <tableColumn id="5" name="2021-2025" dataDxfId="410"/>
    <tableColumn id="6" name="2026-2030" dataDxfId="409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9" name="Tabela19" displayName="Tabela19" ref="B146:H152" totalsRowShown="0" headerRowDxfId="408" dataDxfId="407">
  <autoFilter ref="B146:H152"/>
  <tableColumns count="7">
    <tableColumn id="1" name="Rok" dataDxfId="406"/>
    <tableColumn id="2" name="Kolumna1" dataDxfId="405"/>
    <tableColumn id="3" name="Jednostka" dataDxfId="404"/>
    <tableColumn id="4" name="2019-2020" dataDxfId="403"/>
    <tableColumn id="5" name="2021-2025" dataDxfId="402"/>
    <tableColumn id="6" name="2026-2030" dataDxfId="401"/>
    <tableColumn id="7" name="Razem" dataDxfId="400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20" name="Tabela20" displayName="Tabela20" ref="B155:H161" totalsRowShown="0" headerRowDxfId="399" dataDxfId="398">
  <autoFilter ref="B155:H161"/>
  <tableColumns count="7">
    <tableColumn id="1" name="Rok" dataDxfId="397"/>
    <tableColumn id="2" name="Kolumna1" dataDxfId="396"/>
    <tableColumn id="3" name="Jednostka" dataDxfId="395"/>
    <tableColumn id="4" name="2019-2020" dataDxfId="394"/>
    <tableColumn id="5" name="2021-2025" dataDxfId="393"/>
    <tableColumn id="6" name="2026-2030" dataDxfId="392"/>
    <tableColumn id="7" name="Razem" dataDxfId="391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21" name="Tabela21" displayName="Tabela21" ref="B164:H170" totalsRowShown="0" headerRowDxfId="390" dataDxfId="389">
  <autoFilter ref="B164:H170"/>
  <tableColumns count="7">
    <tableColumn id="1" name="Rok" dataDxfId="388"/>
    <tableColumn id="2" name="Kolumna1" dataDxfId="387"/>
    <tableColumn id="3" name="Jednostka" dataDxfId="386"/>
    <tableColumn id="4" name="2019-2020" dataDxfId="385"/>
    <tableColumn id="5" name="2021-2025" dataDxfId="384"/>
    <tableColumn id="6" name="2026-2030" dataDxfId="383"/>
    <tableColumn id="7" name="Razem" dataDxfId="382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2" name="Tabela22" displayName="Tabela22" ref="B174:H181" totalsRowShown="0" headerRowDxfId="381" dataDxfId="380">
  <autoFilter ref="B174:H181"/>
  <tableColumns count="7">
    <tableColumn id="1" name="Rok" dataDxfId="379"/>
    <tableColumn id="2" name="Kolumna1" dataDxfId="378"/>
    <tableColumn id="3" name="Jednostka" dataDxfId="377"/>
    <tableColumn id="4" name="2019-2020" dataDxfId="376"/>
    <tableColumn id="5" name="2021-2025" dataDxfId="375"/>
    <tableColumn id="6" name="2026-2030" dataDxfId="374"/>
    <tableColumn id="7" name="Razem" dataDxfId="37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ela3" displayName="Tabela3" ref="B18:I25" totalsRowShown="0" headerRowDxfId="535" dataDxfId="534">
  <autoFilter ref="B18:I25"/>
  <tableColumns count="8">
    <tableColumn id="1" name="Rok" dataDxfId="533"/>
    <tableColumn id="2" name="Kolumna1" dataDxfId="532"/>
    <tableColumn id="3" name="Jednostka" dataDxfId="531"/>
    <tableColumn id="4" name="2015" dataDxfId="530"/>
    <tableColumn id="5" name="2018" dataDxfId="529"/>
    <tableColumn id="6" name="2020" dataDxfId="528"/>
    <tableColumn id="7" name="2025" dataDxfId="527"/>
    <tableColumn id="8" name="2030" dataDxfId="526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3" name="Tabela23" displayName="Tabela23" ref="B184:H191" totalsRowShown="0" headerRowDxfId="372" dataDxfId="371">
  <autoFilter ref="B184:H191"/>
  <tableColumns count="7">
    <tableColumn id="1" name="Rok" dataDxfId="370"/>
    <tableColumn id="2" name="Kolumna1" dataDxfId="369"/>
    <tableColumn id="3" name="Jednostka" dataDxfId="368"/>
    <tableColumn id="4" name="2019-2020" dataDxfId="367"/>
    <tableColumn id="5" name="2021-2025" dataDxfId="366"/>
    <tableColumn id="6" name="2026-2030" dataDxfId="365"/>
    <tableColumn id="7" name="Razem" dataDxfId="364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4" name="Tabela24" displayName="Tabela24" ref="B194:H201" totalsRowShown="0" headerRowDxfId="363" dataDxfId="362">
  <autoFilter ref="B194:H201"/>
  <tableColumns count="7">
    <tableColumn id="1" name="Rok" dataDxfId="361"/>
    <tableColumn id="2" name="Kolumna1" dataDxfId="360"/>
    <tableColumn id="3" name="Jednostka" dataDxfId="359"/>
    <tableColumn id="4" name="2019-2020" dataDxfId="358"/>
    <tableColumn id="5" name="2021-2025" dataDxfId="357"/>
    <tableColumn id="6" name="2026-2030" dataDxfId="356"/>
    <tableColumn id="7" name="Razem" dataDxfId="355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5" name="Tabela25" displayName="Tabela25" ref="B204:D207" totalsRowShown="0" headerRowDxfId="354">
  <autoFilter ref="B204:D207"/>
  <tableColumns count="3">
    <tableColumn id="1" name="Scenariusz" dataDxfId="353"/>
    <tableColumn id="2" name="PEP2040" dataDxfId="352"/>
    <tableColumn id="3" name="IRENA" dataDxfId="351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6" name="Tabela26" displayName="Tabela26" ref="B212:I229" totalsRowShown="0" headerRowDxfId="350" dataDxfId="349">
  <autoFilter ref="B212:I229"/>
  <tableColumns count="8">
    <tableColumn id="1" name="Województwo" dataDxfId="348"/>
    <tableColumn id="2" name="Jednostka" dataDxfId="347"/>
    <tableColumn id="3" name="Hydro" dataDxfId="346"/>
    <tableColumn id="4" name="Biomasa" dataDxfId="345"/>
    <tableColumn id="5" name="Biogaz" dataDxfId="344"/>
    <tableColumn id="6" name="Wiatr onshore" dataDxfId="343"/>
    <tableColumn id="7" name="Fotowoltaika" dataDxfId="342"/>
    <tableColumn id="8" name="Razem" dataDxfId="341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7" name="Tabela27" displayName="Tabela27" ref="B232:H248" totalsRowShown="0" headerRowDxfId="340" dataDxfId="339" dataCellStyle="Procentowy">
  <autoFilter ref="B232:H248"/>
  <tableColumns count="7">
    <tableColumn id="1" name="Województwo" dataDxfId="338"/>
    <tableColumn id="2" name="Jednostka" dataDxfId="337"/>
    <tableColumn id="3" name="Hydro" dataDxfId="336" dataCellStyle="Procentowy">
      <calculatedColumnFormula>D213/D$229</calculatedColumnFormula>
    </tableColumn>
    <tableColumn id="4" name="Biomasa" dataDxfId="335" dataCellStyle="Procentowy">
      <calculatedColumnFormula>E213/E$229</calculatedColumnFormula>
    </tableColumn>
    <tableColumn id="5" name="Biogaz" dataDxfId="334" dataCellStyle="Procentowy">
      <calculatedColumnFormula>F213/F$229</calculatedColumnFormula>
    </tableColumn>
    <tableColumn id="6" name="Wiatr onshore" dataDxfId="333" dataCellStyle="Procentowy">
      <calculatedColumnFormula>G213/G$229</calculatedColumnFormula>
    </tableColumn>
    <tableColumn id="7" name="Fotowoltaika" dataDxfId="332" dataCellStyle="Procentowy">
      <calculatedColumnFormula>H213/H$229</calculatedColumnFormula>
    </tableColumn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8" name="Tabela28" displayName="Tabela28" ref="B251:F268" totalsRowShown="0">
  <autoFilter ref="B251:F268"/>
  <tableColumns count="5">
    <tableColumn id="1" name="Województwo" dataDxfId="331"/>
    <tableColumn id="2" name="Kolumna1" dataDxfId="330"/>
    <tableColumn id="3" name="Liczba gospodarstw domowych" dataDxfId="329"/>
    <tableColumn id="4" name="udział" dataDxfId="328" dataCellStyle="Procentowy"/>
    <tableColumn id="5" name="Założona moc zainstalowana w mikroinstalacjach MW" dataDxfId="327">
      <calculatedColumnFormula>$E$44*E252</calculatedColumnFormula>
    </tableColumn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9" name="Tabela29" displayName="Tabela29" ref="B271:K288" totalsRowShown="0" headerRowDxfId="326" dataDxfId="325">
  <autoFilter ref="B271:K288"/>
  <tableColumns count="10">
    <tableColumn id="1" name="Województwo" dataDxfId="324"/>
    <tableColumn id="2" name="Jednostka" dataDxfId="323"/>
    <tableColumn id="3" name="Suma województw" dataDxfId="322"/>
    <tableColumn id="4" name="Hydro" dataDxfId="321"/>
    <tableColumn id="5" name="Biomasa" dataDxfId="320"/>
    <tableColumn id="6" name="Biogaz" dataDxfId="319"/>
    <tableColumn id="7" name="Wiatr onshore" dataDxfId="318"/>
    <tableColumn id="8" name="Fotowoltaika zawodowa" dataDxfId="317"/>
    <tableColumn id="9" name="Fotowoltaika - mikroinstalacje" dataDxfId="316"/>
    <tableColumn id="10" name="Wiatr offshore (cały kraj)" dataDxfId="315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30" name="Tabela30" displayName="Tabela30" ref="B291:K308" totalsRowShown="0" headerRowDxfId="314" dataDxfId="313">
  <autoFilter ref="B291:K308"/>
  <tableColumns count="10">
    <tableColumn id="1" name="Województwo" dataDxfId="312"/>
    <tableColumn id="2" name="Jednostka" dataDxfId="311"/>
    <tableColumn id="3" name="Suma województw" dataDxfId="310"/>
    <tableColumn id="4" name="Hydro" dataDxfId="309"/>
    <tableColumn id="5" name="Biomasa" dataDxfId="308"/>
    <tableColumn id="6" name="Biogaz" dataDxfId="307"/>
    <tableColumn id="7" name="Wiatr onshore" dataDxfId="306"/>
    <tableColumn id="8" name="Fotowoltaika zawodowa" dataDxfId="305"/>
    <tableColumn id="9" name="Fotowoltaika - mikroinstalacje" dataDxfId="304"/>
    <tableColumn id="10" name="Wiatr offshore (cały kraj)" dataDxfId="303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31" name="Tabela31" displayName="Tabela31" ref="B311:K328" totalsRowShown="0" headerRowDxfId="302" dataDxfId="301">
  <autoFilter ref="B311:K328"/>
  <tableColumns count="10">
    <tableColumn id="1" name="Województwo" dataDxfId="300"/>
    <tableColumn id="2" name="Jednostka" dataDxfId="299"/>
    <tableColumn id="3" name="Suma województw" dataDxfId="298"/>
    <tableColumn id="4" name="Hydro" dataDxfId="297"/>
    <tableColumn id="5" name="Biomasa" dataDxfId="296"/>
    <tableColumn id="6" name="Biogaz" dataDxfId="295"/>
    <tableColumn id="7" name="Wiatr onshore" dataDxfId="294"/>
    <tableColumn id="8" name="Fotowoltaika zawodowa" dataDxfId="293"/>
    <tableColumn id="9" name="Fotowoltaika - mikroinstalacje" dataDxfId="292"/>
    <tableColumn id="10" name="Wiatr offshore (cały kraj)" dataDxfId="291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32" name="Tabela32" displayName="Tabela32" ref="B333:K350" totalsRowShown="0" headerRowDxfId="290" dataDxfId="289">
  <autoFilter ref="B333:K350"/>
  <tableColumns count="10">
    <tableColumn id="1" name="Województwo" dataDxfId="288"/>
    <tableColumn id="2" name="Jednostka" dataDxfId="287"/>
    <tableColumn id="3" name="Suma województw" dataDxfId="286"/>
    <tableColumn id="4" name="Hydro" dataDxfId="285"/>
    <tableColumn id="5" name="Biomasa" dataDxfId="284"/>
    <tableColumn id="6" name="Biogaz" dataDxfId="283"/>
    <tableColumn id="7" name="Wiatr onshore" dataDxfId="282"/>
    <tableColumn id="8" name="Fotowoltaika zawodowa" dataDxfId="281"/>
    <tableColumn id="9" name="Fotowoltaika - mikroinstalacje" dataDxfId="280"/>
    <tableColumn id="10" name="Wiatr offshore (cały kraj)" dataDxfId="27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ela4" displayName="Tabela4" ref="B30:I37" totalsRowShown="0" headerRowDxfId="525" dataDxfId="524">
  <autoFilter ref="B30:I37"/>
  <tableColumns count="8">
    <tableColumn id="1" name="Rok" dataDxfId="523"/>
    <tableColumn id="2" name="Kolumna1" dataDxfId="522"/>
    <tableColumn id="3" name="Jednostka" dataDxfId="521"/>
    <tableColumn id="4" name="2015" dataDxfId="520"/>
    <tableColumn id="5" name="2018" dataDxfId="519"/>
    <tableColumn id="6" name="2020" dataDxfId="518"/>
    <tableColumn id="7" name="2025" dataDxfId="517"/>
    <tableColumn id="8" name="2030" dataDxfId="516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33" name="Tabela33" displayName="Tabela33" ref="B353:K370" totalsRowShown="0" headerRowDxfId="278" dataDxfId="277">
  <autoFilter ref="B353:K370"/>
  <tableColumns count="10">
    <tableColumn id="1" name="Województwo" dataDxfId="276"/>
    <tableColumn id="2" name="Jednostka" dataDxfId="275"/>
    <tableColumn id="3" name="Suma województw" dataDxfId="274"/>
    <tableColumn id="4" name="Hydro" dataDxfId="273"/>
    <tableColumn id="5" name="Biomasa" dataDxfId="272"/>
    <tableColumn id="6" name="Biogaz" dataDxfId="271"/>
    <tableColumn id="7" name="Wiatr onshore" dataDxfId="270"/>
    <tableColumn id="8" name="Fotowoltaika zawodowa" dataDxfId="269"/>
    <tableColumn id="9" name="Fotowoltaika - mikroinstalacje" dataDxfId="268"/>
    <tableColumn id="10" name="Wiatr offshore (cały kraj)" dataDxfId="267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id="34" name="Tabela34" displayName="Tabela34" ref="B373:K390" totalsRowShown="0" headerRowDxfId="266" dataDxfId="265">
  <autoFilter ref="B373:K390"/>
  <tableColumns count="10">
    <tableColumn id="1" name="Województwo" dataDxfId="264"/>
    <tableColumn id="2" name="Jednostka" dataDxfId="263"/>
    <tableColumn id="3" name="Suma województw" dataDxfId="262"/>
    <tableColumn id="4" name="Hydro" dataDxfId="261"/>
    <tableColumn id="5" name="Biomasa" dataDxfId="260"/>
    <tableColumn id="6" name="Biogaz" dataDxfId="259"/>
    <tableColumn id="7" name="Wiatr onshore" dataDxfId="258"/>
    <tableColumn id="8" name="Fotowoltaika zawodowa" dataDxfId="257"/>
    <tableColumn id="9" name="Fotowoltaika - mikroinstalacje" dataDxfId="256"/>
    <tableColumn id="10" name="Wiatr offshore (cały kraj)" dataDxfId="255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id="36" name="Tabela36" displayName="Tabela36" ref="B396:Y413" totalsRowShown="0" headerRowDxfId="254" dataDxfId="253">
  <autoFilter ref="B396:Y413"/>
  <tableColumns count="24">
    <tableColumn id="1" name="Województwo" dataDxfId="252"/>
    <tableColumn id="2" name="Jednostka" dataDxfId="251"/>
    <tableColumn id="3" name="Kolumna1" dataDxfId="250"/>
    <tableColumn id="4" name="Hydro 2019-2020" dataDxfId="249"/>
    <tableColumn id="5" name="Biomasa 2019-2020" dataDxfId="248"/>
    <tableColumn id="6" name="Biogaz 2019-2020" dataDxfId="247"/>
    <tableColumn id="7" name="Wiatr onshore 2019-2020" dataDxfId="246"/>
    <tableColumn id="8" name="Fotowoltaika zawodowa 2019-2020" dataDxfId="245"/>
    <tableColumn id="9" name="Fotowoltaika - mikroinstalacje 2019-2020" dataDxfId="244"/>
    <tableColumn id="10" name="Wiatr offshore 2019-2020 (cały kraj)" dataDxfId="243"/>
    <tableColumn id="11" name="Hydro 2021-2025" dataDxfId="242"/>
    <tableColumn id="12" name="Biomasa 2021-2025" dataDxfId="241"/>
    <tableColumn id="13" name="Biogaz 2021-2025" dataDxfId="240"/>
    <tableColumn id="14" name="Wiatr onshore 2021-2025" dataDxfId="239"/>
    <tableColumn id="15" name="Fotowoltaika zawodowa 2021-2025" dataDxfId="238"/>
    <tableColumn id="16" name="Fotowoltaika - mikroinstalacje 2021-2025" dataDxfId="237"/>
    <tableColumn id="17" name="Wiatr offshore 2021-2025 (cały kraj)" dataDxfId="236"/>
    <tableColumn id="18" name="Hydro 2026-2030" dataDxfId="235"/>
    <tableColumn id="19" name="Biomasa 2026-2030" dataDxfId="234"/>
    <tableColumn id="20" name="Biogaz 2026-2030" dataDxfId="233"/>
    <tableColumn id="21" name="Wiatr onshore 2026-2030" dataDxfId="232"/>
    <tableColumn id="22" name="Fotowoltaika zawodowa 2026-2030" dataDxfId="231"/>
    <tableColumn id="23" name="Fotowoltaika - mikroinstalacje 2026-2030" dataDxfId="230"/>
    <tableColumn id="24" name="Wiatr offshore 2026-2030 (cały kraj)" dataDxfId="229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id="37" name="Tabela37" displayName="Tabela37" ref="B417:Y434" totalsRowShown="0" headerRowDxfId="228" dataDxfId="227">
  <autoFilter ref="B417:Y434"/>
  <tableColumns count="24">
    <tableColumn id="1" name="Województwo" dataDxfId="226"/>
    <tableColumn id="2" name="Jednostka" dataDxfId="225"/>
    <tableColumn id="3" name="Kolumna1" dataDxfId="224"/>
    <tableColumn id="4" name="Hydro 2019-2020" dataDxfId="223"/>
    <tableColumn id="5" name="Biomasa 2019-2020" dataDxfId="222"/>
    <tableColumn id="6" name="Biogaz 2019-2020" dataDxfId="221"/>
    <tableColumn id="7" name="Wiatr onshore 2019-2020" dataDxfId="220"/>
    <tableColumn id="8" name="Fotowoltaika zawodowa 2019-2020" dataDxfId="219"/>
    <tableColumn id="9" name="Fotowoltaika - mikroinstalacje 2019-2020" dataDxfId="218"/>
    <tableColumn id="10" name="Wiatr offshore 2019-2020 (cały kraj)" dataDxfId="217"/>
    <tableColumn id="11" name="Hydro 2021-2025" dataDxfId="216"/>
    <tableColumn id="12" name="Biomasa 2021-2025" dataDxfId="215"/>
    <tableColumn id="13" name="Biogaz 2021-2025" dataDxfId="214"/>
    <tableColumn id="14" name="Wiatr onshore 2021-2025" dataDxfId="213"/>
    <tableColumn id="15" name="Fotowoltaika zawodowa 2021-2025" dataDxfId="212"/>
    <tableColumn id="16" name="Fotowoltaika - mikroinstalacje 2021-2025" dataDxfId="211"/>
    <tableColumn id="17" name="Wiatr offshore 2021-2025 (cały kraj)" dataDxfId="210"/>
    <tableColumn id="18" name="Hydro 2026-2030" dataDxfId="209"/>
    <tableColumn id="19" name="Biomasa 2026-2030" dataDxfId="208"/>
    <tableColumn id="20" name="Biogaz 2026-2030" dataDxfId="207"/>
    <tableColumn id="21" name="Wiatr onshore 2026-2030" dataDxfId="206"/>
    <tableColumn id="22" name="Fotowoltaika zawodowa 2026-2030" dataDxfId="205"/>
    <tableColumn id="23" name="Fotowoltaika - mikroinstalacje 2026-2030" dataDxfId="204"/>
    <tableColumn id="24" name="Wiatr offshore 2026-2030 (cały kraj)" dataDxfId="203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id="38" name="Tabela38" displayName="Tabela38" ref="B438:Y455" totalsRowShown="0" headerRowDxfId="202" dataDxfId="201">
  <autoFilter ref="B438:Y455"/>
  <tableColumns count="24">
    <tableColumn id="1" name="Województwo" dataDxfId="200"/>
    <tableColumn id="2" name="Jednostka" dataDxfId="199"/>
    <tableColumn id="3" name="Kolumna1" dataDxfId="198"/>
    <tableColumn id="4" name="Hydro 2019-2020" dataDxfId="197"/>
    <tableColumn id="5" name="Biomasa 2019-2020" dataDxfId="196"/>
    <tableColumn id="6" name="Biogaz 2019-2020" dataDxfId="195"/>
    <tableColumn id="7" name="Wiatr onshore 2019-2020" dataDxfId="194"/>
    <tableColumn id="8" name="Fotowoltaika zawodowa 2019-2020" dataDxfId="193"/>
    <tableColumn id="9" name="Fotowoltaika - mikroinstalacje 2019-2020" dataDxfId="192"/>
    <tableColumn id="10" name="Wiatr offshore 2019-2020 (cały kraj)" dataDxfId="191"/>
    <tableColumn id="11" name="Hydro 2021-2025" dataDxfId="190"/>
    <tableColumn id="12" name="Biomasa 2021-2025" dataDxfId="189"/>
    <tableColumn id="13" name="Biogaz 2021-2025" dataDxfId="188"/>
    <tableColumn id="14" name="Wiatr onshore 2021-2025" dataDxfId="187"/>
    <tableColumn id="15" name="Fotowoltaika zawodowa 2021-2025" dataDxfId="186"/>
    <tableColumn id="16" name="Fotowoltaika - mikroinstalacje 2021-2025" dataDxfId="185"/>
    <tableColumn id="17" name="Wiatr offshore 2021-2025 (cały kraj)" dataDxfId="184"/>
    <tableColumn id="18" name="Hydro 2026-2030" dataDxfId="183"/>
    <tableColumn id="19" name="Biomasa 2026-2030" dataDxfId="182"/>
    <tableColumn id="20" name="Biogaz 2026-2030" dataDxfId="181"/>
    <tableColumn id="21" name="Wiatr onshore 2026-2030" dataDxfId="180"/>
    <tableColumn id="22" name="Fotowoltaika zawodowa 2026-2030" dataDxfId="179"/>
    <tableColumn id="23" name="Fotowoltaika - mikroinstalacje 2026-2030" dataDxfId="178"/>
    <tableColumn id="24" name="Wiatr offshore 2026-2030 (cały kraj)" dataDxfId="177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id="39" name="Tabela39" displayName="Tabela39" ref="B460:Y477" totalsRowShown="0" headerRowDxfId="176" dataDxfId="175">
  <autoFilter ref="B460:Y477"/>
  <tableColumns count="24">
    <tableColumn id="1" name="Województwo" dataDxfId="174"/>
    <tableColumn id="2" name="Jednostka" dataDxfId="173"/>
    <tableColumn id="3" name="Kolumna1" dataDxfId="172"/>
    <tableColumn id="4" name="Hydro 2019-2020" dataDxfId="171"/>
    <tableColumn id="5" name="Biomasa 2019-2020" dataDxfId="170"/>
    <tableColumn id="6" name="Biogaz 2019-2020" dataDxfId="169"/>
    <tableColumn id="7" name="Wiatr onshore 2019-2020" dataDxfId="168"/>
    <tableColumn id="8" name="Fotowoltaika zawodowa 2019-2020" dataDxfId="167"/>
    <tableColumn id="9" name="Fotowoltaika - mikroinstalacje 2019-2020" dataDxfId="166"/>
    <tableColumn id="10" name="Wiatr offshore 2019-2020 (cały kraj)" dataDxfId="165"/>
    <tableColumn id="11" name="Hydro 2021-2025" dataDxfId="164"/>
    <tableColumn id="12" name="Biomasa 2021-2025" dataDxfId="163"/>
    <tableColumn id="13" name="Biogaz 2021-2025" dataDxfId="162"/>
    <tableColumn id="14" name="Wiatr onshore 2021-2025" dataDxfId="161"/>
    <tableColumn id="15" name="Fotowoltaika zawodowa 2021-2025" dataDxfId="160"/>
    <tableColumn id="16" name="Fotowoltaika - mikroinstalacje 2021-2025" dataDxfId="159"/>
    <tableColumn id="17" name="Wiatr offshore 2021-2025 (cały kraj)" dataDxfId="158"/>
    <tableColumn id="18" name="Hydro 2026-2030" dataDxfId="157"/>
    <tableColumn id="19" name="Biomasa 2026-2030" dataDxfId="156"/>
    <tableColumn id="20" name="Biogaz 2026-2030" dataDxfId="155"/>
    <tableColumn id="21" name="Wiatr onshore 2026-2030" dataDxfId="154"/>
    <tableColumn id="22" name="Fotowoltaika zawodowa 2026-2030" dataDxfId="153"/>
    <tableColumn id="23" name="Fotowoltaika - mikroinstalacje 2026-2030" dataDxfId="152"/>
    <tableColumn id="24" name="Wiatr offshore 2026-2030 (cały kraj)" dataDxfId="151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id="40" name="Tabela40" displayName="Tabela40" ref="B481:Y498" totalsRowShown="0" headerRowDxfId="150" dataDxfId="149">
  <autoFilter ref="B481:Y498"/>
  <tableColumns count="24">
    <tableColumn id="1" name="Województwo" dataDxfId="148"/>
    <tableColumn id="2" name="Jednostka" dataDxfId="147"/>
    <tableColumn id="3" name="Kolumna1" dataDxfId="146"/>
    <tableColumn id="4" name="Hydro 2019-2020" dataDxfId="145"/>
    <tableColumn id="5" name="Biomasa 2019-2020" dataDxfId="144"/>
    <tableColumn id="6" name="Biogaz 2019-2020" dataDxfId="143"/>
    <tableColumn id="7" name="Wiatr onshore 2019-2020" dataDxfId="142"/>
    <tableColumn id="8" name="Fotowoltaika zawodowa 2019-2020" dataDxfId="141"/>
    <tableColumn id="9" name="Fotowoltaika - mikroinstalacje 2019-2020" dataDxfId="140"/>
    <tableColumn id="10" name="Wiatr offshore 2019-2020 (cały kraj)" dataDxfId="139"/>
    <tableColumn id="11" name="Hydro 2021-2025" dataDxfId="138"/>
    <tableColumn id="12" name="Biomasa 2021-2025" dataDxfId="137"/>
    <tableColumn id="13" name="Biogaz 2021-2025" dataDxfId="136"/>
    <tableColumn id="14" name="Wiatr onshore 2021-2025" dataDxfId="135"/>
    <tableColumn id="15" name="Fotowoltaika zawodowa 2021-2025" dataDxfId="134"/>
    <tableColumn id="16" name="Fotowoltaika - mikroinstalacje 2021-2025" dataDxfId="133"/>
    <tableColumn id="17" name="Wiatr offshore 2021-2025 (cały kraj)" dataDxfId="132"/>
    <tableColumn id="18" name="Hydro 2026-2030" dataDxfId="131"/>
    <tableColumn id="19" name="Biomasa 2026-2030" dataDxfId="130"/>
    <tableColumn id="20" name="Biogaz 2026-2030" dataDxfId="129"/>
    <tableColumn id="21" name="Wiatr onshore 2026-2030" dataDxfId="128"/>
    <tableColumn id="22" name="Fotowoltaika zawodowa 2026-2030" dataDxfId="127"/>
    <tableColumn id="23" name="Fotowoltaika - mikroinstalacje 2026-2030" dataDxfId="126"/>
    <tableColumn id="24" name="Wiatr offshore 2026-2030 (cały kraj)" dataDxfId="125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id="41" name="Tabela41" displayName="Tabela41" ref="B502:Y519" totalsRowShown="0" headerRowDxfId="124" dataDxfId="123">
  <autoFilter ref="B502:Y519"/>
  <tableColumns count="24">
    <tableColumn id="1" name="Województwo" dataDxfId="122"/>
    <tableColumn id="2" name="Jednostka" dataDxfId="121"/>
    <tableColumn id="3" name="Kolumna1" dataDxfId="120"/>
    <tableColumn id="4" name="Hydro 2019-2020" dataDxfId="119"/>
    <tableColumn id="5" name="Biomasa 2019-2020" dataDxfId="118"/>
    <tableColumn id="6" name="Biogaz 2019-2020" dataDxfId="117"/>
    <tableColumn id="7" name="Wiatr onshore 2019-2020" dataDxfId="116"/>
    <tableColumn id="8" name="Fotowoltaika zawodowa 2019-2020" dataDxfId="115"/>
    <tableColumn id="9" name="Fotowoltaika - mikroinstalacje 2019-2020" dataDxfId="114"/>
    <tableColumn id="10" name="Wiatr offshore 2019-2020 (cały kraj)" dataDxfId="113"/>
    <tableColumn id="11" name="Hydro 2021-2025" dataDxfId="112"/>
    <tableColumn id="12" name="Biomasa 2021-2025" dataDxfId="111"/>
    <tableColumn id="13" name="Biogaz 2021-2025" dataDxfId="110"/>
    <tableColumn id="14" name="Wiatr onshore 2021-2025" dataDxfId="109"/>
    <tableColumn id="15" name="Fotowoltaika zawodowa 2021-2025" dataDxfId="108"/>
    <tableColumn id="16" name="Fotowoltaika - mikroinstalacje 2021-2025" dataDxfId="107"/>
    <tableColumn id="17" name="Wiatr offshore 2021-2025 (cały kraj)" dataDxfId="106"/>
    <tableColumn id="18" name="Hydro 2026-2030" dataDxfId="105"/>
    <tableColumn id="19" name="Biomasa 2026-2030" dataDxfId="104"/>
    <tableColumn id="20" name="Biogaz 2026-2030" dataDxfId="103"/>
    <tableColumn id="21" name="Wiatr onshore 2026-2030" dataDxfId="102"/>
    <tableColumn id="22" name="Fotowoltaika zawodowa 2026-2030" dataDxfId="101"/>
    <tableColumn id="23" name="Fotowoltaika - mikroinstalacje 2026-2030" dataDxfId="100"/>
    <tableColumn id="24" name="Wiatr offshore 2026-2030 (cały kraj)" dataDxfId="99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id="42" name="Tabela42" displayName="Tabela42" ref="B525:K542" totalsRowShown="0" headerRowDxfId="98" dataDxfId="97">
  <autoFilter ref="B525:K542"/>
  <tableColumns count="10">
    <tableColumn id="1" name="Województwo" dataDxfId="96"/>
    <tableColumn id="2" name="Jednostka" dataDxfId="95"/>
    <tableColumn id="3" name="SUMA" dataDxfId="94"/>
    <tableColumn id="4" name="Hydro" dataDxfId="93"/>
    <tableColumn id="5" name="Biomasa" dataDxfId="92"/>
    <tableColumn id="6" name="Biogaz" dataDxfId="91"/>
    <tableColumn id="7" name="Wiatr onshore" dataDxfId="90"/>
    <tableColumn id="8" name="Fotowoltaika zawodowa" dataDxfId="89"/>
    <tableColumn id="9" name="Fotowoltaika - mikroinstalacje" dataDxfId="88"/>
    <tableColumn id="10" name="Wiatr offshore (cały kraj)" dataDxfId="87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id="43" name="Tabela43" displayName="Tabela43" ref="B546:K563" totalsRowShown="0" headerRowDxfId="86" dataDxfId="85">
  <autoFilter ref="B546:K563"/>
  <tableColumns count="10">
    <tableColumn id="1" name="Województwo" dataDxfId="84"/>
    <tableColumn id="2" name="Jednostka" dataDxfId="83"/>
    <tableColumn id="3" name="SUMA" dataDxfId="82"/>
    <tableColumn id="4" name="Hydro" dataDxfId="81"/>
    <tableColumn id="5" name="Biomasa" dataDxfId="80"/>
    <tableColumn id="6" name="Biogaz" dataDxfId="79"/>
    <tableColumn id="7" name="Wiatr onshore" dataDxfId="78"/>
    <tableColumn id="8" name="Fotowoltaika zawodowa" dataDxfId="77"/>
    <tableColumn id="9" name="Fotowoltaika - mikroinstalacje" dataDxfId="76"/>
    <tableColumn id="10" name="Wiatr offshore (cały kraj)" dataDxfId="7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ela6" displayName="Tabela6" ref="B41:H44" totalsRowShown="0" headerRowDxfId="515" dataDxfId="514">
  <autoFilter ref="B41:H44"/>
  <tableColumns count="7">
    <tableColumn id="1" name="Rok" dataDxfId="513"/>
    <tableColumn id="2" name="Kolumna1" dataDxfId="512"/>
    <tableColumn id="3" name="Jednostka" dataDxfId="511"/>
    <tableColumn id="4" name="2018"/>
    <tableColumn id="5" name="2020" dataDxfId="510"/>
    <tableColumn id="6" name="2025" dataDxfId="509"/>
    <tableColumn id="7" name="2030" dataDxfId="508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44" name="Tabela44" displayName="Tabela44" ref="B567:K584" totalsRowShown="0" headerRowDxfId="74" dataDxfId="73">
  <autoFilter ref="B567:K584"/>
  <tableColumns count="10">
    <tableColumn id="1" name="Województwo" dataDxfId="72"/>
    <tableColumn id="2" name="Jednostka" dataDxfId="71"/>
    <tableColumn id="3" name="SUMA" dataDxfId="70"/>
    <tableColumn id="4" name="Hydro" dataDxfId="69"/>
    <tableColumn id="5" name="Biomasa" dataDxfId="68"/>
    <tableColumn id="6" name="Biogaz" dataDxfId="67"/>
    <tableColumn id="7" name="Wiatr onshore" dataDxfId="66"/>
    <tableColumn id="8" name="Fotowoltaika zawodowa" dataDxfId="65"/>
    <tableColumn id="9" name="Fotowoltaika - mikroinstalacje" dataDxfId="64"/>
    <tableColumn id="10" name="Wiatr offshore (cały kraj)" dataDxfId="63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id="45" name="Tabela45" displayName="Tabela45" ref="B10:C12" totalsRowShown="0">
  <autoFilter ref="B10:C12"/>
  <tableColumns count="2">
    <tableColumn id="1" name="Rozkład punktów ładujących" dataDxfId="62"/>
    <tableColumn id="4" name="Rozkład (%)" dataDxfId="61" dataCellStyle="Procentowy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id="46" name="Tabela46" displayName="Tabela46" ref="B5:C8" totalsRowShown="0">
  <autoFilter ref="B5:C8"/>
  <tableColumns count="2">
    <tableColumn id="1" name="Kalkulcaja docelowej liczby stacji łądujących"/>
    <tableColumn id="2" name="szt.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id="47" name="Tabela47" displayName="Tabela47" ref="B14:C16" totalsRowShown="0">
  <autoFilter ref="B14:C16"/>
  <tableColumns count="2">
    <tableColumn id="1" name="Rozkład docelowy punktów ładujących" dataDxfId="60"/>
    <tableColumn id="2" name="szt." dataDxfId="59">
      <calculatedColumnFormula>$C$8*C11</calculatedColumnFormula>
    </tableColumn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id="48" name="Tabela48" displayName="Tabela48" ref="B20:C23" totalsRowShown="0">
  <autoFilter ref="B20:C23"/>
  <tableColumns count="2">
    <tableColumn id="1" name="Stan obecny - stacje  ładowania" dataDxfId="58"/>
    <tableColumn id="2" name="szt.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id="49" name="Tabela49" displayName="Tabela49" ref="B25:C28" totalsRowShown="0">
  <autoFilter ref="B25:C28"/>
  <tableColumns count="2">
    <tableColumn id="1" name="Stan obecny - punkty  ładowania" dataDxfId="57"/>
    <tableColumn id="2" name="szt.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id="50" name="Tabela50" displayName="Tabela50" ref="B30:C33" totalsRowShown="0">
  <autoFilter ref="B30:C33"/>
  <tableColumns count="2">
    <tableColumn id="1" name="Rozkład potrzeb inwestycyjnych" dataDxfId="56"/>
    <tableColumn id="2" name="szt.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id="51" name="Tabela51" displayName="Tabela51" ref="B37:C39" totalsRowShown="0">
  <autoFilter ref="B37:C39"/>
  <tableColumns count="2">
    <tableColumn id="1" name="Cena jednostkowa" dataDxfId="55"/>
    <tableColumn id="2" name="tys. PLN" dataDxfId="54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id="52" name="Tabela52" displayName="Tabela52" ref="B41:C44" totalsRowShown="0">
  <autoFilter ref="B41:C44"/>
  <tableColumns count="2">
    <tableColumn id="1" name="Potrzeby finansowe"/>
    <tableColumn id="2" name="tys. PLN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id="53" name="Tabela53" displayName="Tabela53" ref="B6:J10" totalsRowShown="0" headerRowDxfId="53" dataDxfId="52">
  <autoFilter ref="B6:J10"/>
  <tableColumns count="9">
    <tableColumn id="1" name="Rok" dataDxfId="51"/>
    <tableColumn id="3" name="Jednostka" dataDxfId="50"/>
    <tableColumn id="4" name="2013" dataDxfId="49"/>
    <tableColumn id="5" name="2014" dataDxfId="48"/>
    <tableColumn id="6" name="2015" dataDxfId="47"/>
    <tableColumn id="7" name="2016" dataDxfId="46"/>
    <tableColumn id="8" name="2017" dataDxfId="45"/>
    <tableColumn id="9" name="2018" dataDxfId="44"/>
    <tableColumn id="10" name="2013-2018" dataDxfId="4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ela7" displayName="Tabela7" ref="B47:H50" totalsRowShown="0" headerRowDxfId="507" dataDxfId="506">
  <autoFilter ref="B47:H50"/>
  <tableColumns count="7">
    <tableColumn id="1" name="Rok" dataDxfId="505"/>
    <tableColumn id="2" name="Kolumna1" dataDxfId="504"/>
    <tableColumn id="3" name="Jednostka" dataDxfId="503"/>
    <tableColumn id="4" name="2018"/>
    <tableColumn id="5" name="2020" dataDxfId="502"/>
    <tableColumn id="6" name="2025" dataDxfId="501"/>
    <tableColumn id="7" name="2030" dataDxfId="500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id="54" name="Tabela54" displayName="Tabela54" ref="B13:G15" totalsRowShown="0" headerRowDxfId="42">
  <autoFilter ref="B13:G15"/>
  <tableColumns count="6">
    <tableColumn id="1" name="Rok"/>
    <tableColumn id="2" name="Jednostka"/>
    <tableColumn id="3" name="2019-2020"/>
    <tableColumn id="4" name="2021-2025"/>
    <tableColumn id="5" name="2026-2030"/>
    <tableColumn id="6" name="Razem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id="2" name="Tabela533" displayName="Tabela533" ref="B6:J7" totalsRowShown="0" headerRowDxfId="41" dataDxfId="40">
  <autoFilter ref="B6:J7"/>
  <tableColumns count="9">
    <tableColumn id="1" name="Rok" dataDxfId="39"/>
    <tableColumn id="3" name="Jednostka" dataDxfId="38"/>
    <tableColumn id="4" name="2015" dataDxfId="37"/>
    <tableColumn id="5" name="2020" dataDxfId="36"/>
    <tableColumn id="6" name="2025" dataDxfId="35"/>
    <tableColumn id="7" name="2030" dataDxfId="34"/>
    <tableColumn id="8" name="2035" dataDxfId="33"/>
    <tableColumn id="9" name="2040" dataDxfId="32"/>
    <tableColumn id="10" name="Suma" dataDxfId="31">
      <calculatedColumnFormula>SUM(Tabela533[[2015]:[2040]])</calculatedColumnFormula>
    </tableColumn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id="15" name="Tabela15" displayName="Tabela15" ref="B11:X17" totalsRowShown="0" headerRowDxfId="30">
  <autoFilter ref="B11:X17"/>
  <tableColumns count="23">
    <tableColumn id="1" name="Rok"/>
    <tableColumn id="2" name="Jednostka" dataDxfId="29"/>
    <tableColumn id="3" name="2015"/>
    <tableColumn id="4" name="2016"/>
    <tableColumn id="5" name="2017"/>
    <tableColumn id="6" name="2018"/>
    <tableColumn id="7" name="2019"/>
    <tableColumn id="8" name="2020"/>
    <tableColumn id="9" name="2021"/>
    <tableColumn id="10" name="2022"/>
    <tableColumn id="11" name="2023"/>
    <tableColumn id="12" name="2024"/>
    <tableColumn id="13" name="2025"/>
    <tableColumn id="14" name="2026"/>
    <tableColumn id="15" name="2027"/>
    <tableColumn id="16" name="2028"/>
    <tableColumn id="17" name="2029"/>
    <tableColumn id="18" name="2030"/>
    <tableColumn id="19" name="2031"/>
    <tableColumn id="20" name="2032"/>
    <tableColumn id="21" name="2033"/>
    <tableColumn id="22" name="2034"/>
    <tableColumn id="23" name="2035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id="35" name="Tabela35" displayName="Tabela35" ref="B35:D38" totalsRowShown="0">
  <autoFilter ref="B35:D38"/>
  <tableColumns count="3">
    <tableColumn id="1" name="Kolumna1" dataDxfId="28"/>
    <tableColumn id="2" name="Kolumna2" dataDxfId="27"/>
    <tableColumn id="3" name="Kolumna3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id="55" name="Tabela55" displayName="Tabela55" ref="B41:P44" totalsRowShown="0" headerRowDxfId="26">
  <autoFilter ref="B41:P44"/>
  <tableColumns count="15">
    <tableColumn id="1" name="Rok" dataDxfId="25"/>
    <tableColumn id="2" name="Jednostka"/>
    <tableColumn id="3" name="2019"/>
    <tableColumn id="4" name="2020"/>
    <tableColumn id="5" name="2021"/>
    <tableColumn id="6" name="2022"/>
    <tableColumn id="7" name="2023"/>
    <tableColumn id="8" name="2024"/>
    <tableColumn id="9" name="2025"/>
    <tableColumn id="10" name="2026"/>
    <tableColumn id="11" name="2027"/>
    <tableColumn id="12" name="2028"/>
    <tableColumn id="13" name="2029"/>
    <tableColumn id="14" name="2030"/>
    <tableColumn id="15" name="SUMA" dataDxfId="0">
      <calculatedColumnFormula>SUM(Tabela55[[#This Row],[2019]:[2030]])</calculatedColumnFormula>
    </tableColumn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id="56" name="Tabela56" displayName="Tabela56" ref="B49:K51" totalsRowShown="0" headerRowDxfId="24">
  <autoFilter ref="B49:K51"/>
  <tableColumns count="10">
    <tableColumn id="1" name="Rok" dataDxfId="23"/>
    <tableColumn id="2" name="Jednostka" dataDxfId="22"/>
    <tableColumn id="3" name="2011"/>
    <tableColumn id="4" name="2012"/>
    <tableColumn id="5" name="2013"/>
    <tableColumn id="6" name="2014"/>
    <tableColumn id="7" name="2015"/>
    <tableColumn id="8" name="2016"/>
    <tableColumn id="9" name="2017"/>
    <tableColumn id="10" name="2018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id="65" name="Tabela1566" displayName="Tabela1566" ref="B20:X26" totalsRowShown="0" headerRowDxfId="21">
  <autoFilter ref="B20:X26"/>
  <tableColumns count="23">
    <tableColumn id="1" name="Rok"/>
    <tableColumn id="2" name="Jednostka" dataDxfId="20"/>
    <tableColumn id="3" name="Kolumna1"/>
    <tableColumn id="4" name="Kolumna3"/>
    <tableColumn id="5" name="Kolumna2"/>
    <tableColumn id="6" name="2018"/>
    <tableColumn id="7" name="2019" dataDxfId="17">
      <calculatedColumnFormula>Tabela1566[[#This Row],[2018]]</calculatedColumnFormula>
    </tableColumn>
    <tableColumn id="8" name="2020" dataDxfId="16">
      <calculatedColumnFormula>Tabela1566[[#This Row],[2018]]</calculatedColumnFormula>
    </tableColumn>
    <tableColumn id="9" name="2021" dataDxfId="15">
      <calculatedColumnFormula>Tabela1566[[#This Row],[2018]]</calculatedColumnFormula>
    </tableColumn>
    <tableColumn id="10" name="2022" dataDxfId="14">
      <calculatedColumnFormula>Tabela1566[[#This Row],[2018]]</calculatedColumnFormula>
    </tableColumn>
    <tableColumn id="11" name="2023" dataDxfId="13">
      <calculatedColumnFormula>Tabela1566[[#This Row],[2018]]</calculatedColumnFormula>
    </tableColumn>
    <tableColumn id="12" name="2024" dataDxfId="12">
      <calculatedColumnFormula>Tabela1566[[#This Row],[2018]]</calculatedColumnFormula>
    </tableColumn>
    <tableColumn id="13" name="2025" dataDxfId="11">
      <calculatedColumnFormula>Tabela1566[[#This Row],[2018]]</calculatedColumnFormula>
    </tableColumn>
    <tableColumn id="14" name="2026" dataDxfId="10">
      <calculatedColumnFormula>Tabela1566[[#This Row],[2018]]</calculatedColumnFormula>
    </tableColumn>
    <tableColumn id="15" name="2027" dataDxfId="9">
      <calculatedColumnFormula>Tabela1566[[#This Row],[2018]]</calculatedColumnFormula>
    </tableColumn>
    <tableColumn id="16" name="2028" dataDxfId="8">
      <calculatedColumnFormula>Tabela1566[[#This Row],[2018]]</calculatedColumnFormula>
    </tableColumn>
    <tableColumn id="17" name="2029" dataDxfId="7">
      <calculatedColumnFormula>Tabela1566[[#This Row],[2018]]</calculatedColumnFormula>
    </tableColumn>
    <tableColumn id="18" name="2030" dataDxfId="6">
      <calculatedColumnFormula>Tabela1566[[#This Row],[2018]]</calculatedColumnFormula>
    </tableColumn>
    <tableColumn id="19" name="2031" dataDxfId="5">
      <calculatedColumnFormula>Tabela1566[[#This Row],[2018]]</calculatedColumnFormula>
    </tableColumn>
    <tableColumn id="20" name="2032" dataDxfId="4">
      <calculatedColumnFormula>Tabela1566[[#This Row],[2018]]</calculatedColumnFormula>
    </tableColumn>
    <tableColumn id="21" name="2033" dataDxfId="3">
      <calculatedColumnFormula>Tabela1566[[#This Row],[2018]]</calculatedColumnFormula>
    </tableColumn>
    <tableColumn id="22" name="2034" dataDxfId="2">
      <calculatedColumnFormula>Tabela1566[[#This Row],[2018]]</calculatedColumnFormula>
    </tableColumn>
    <tableColumn id="23" name="2035" dataDxfId="1">
      <calculatedColumnFormula>Tabela1566[[#This Row],[2018]]</calculatedColumnFormula>
    </tableColumn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id="66" name="Tabela3567" displayName="Tabela3567" ref="B28:D33" totalsRowShown="0">
  <autoFilter ref="B28:D33"/>
  <tableColumns count="3">
    <tableColumn id="1" name="Kolumna1" dataDxfId="19"/>
    <tableColumn id="2" name="Kolumna2" dataDxfId="18"/>
    <tableColumn id="3" name="Kolumna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ela8" displayName="Tabela8" ref="B53:H56" totalsRowShown="0" headerRowDxfId="499" dataDxfId="498">
  <autoFilter ref="B53:H56"/>
  <tableColumns count="7">
    <tableColumn id="1" name="Rok" dataDxfId="497"/>
    <tableColumn id="2" name="Kolumna1" dataDxfId="496"/>
    <tableColumn id="3" name="Jednostka" dataDxfId="495"/>
    <tableColumn id="4" name="2018"/>
    <tableColumn id="5" name="2020" dataDxfId="494"/>
    <tableColumn id="6" name="2025" dataDxfId="493"/>
    <tableColumn id="7" name="2030" dataDxfId="49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ela9" displayName="Tabela9" ref="B61:I68" totalsRowShown="0" headerRowDxfId="491" dataDxfId="490">
  <autoFilter ref="B61:I68"/>
  <tableColumns count="8">
    <tableColumn id="1" name="Rok" dataDxfId="489"/>
    <tableColumn id="2" name="Kolumna1" dataDxfId="488"/>
    <tableColumn id="3" name="Jednostka" dataDxfId="487"/>
    <tableColumn id="4" name="2016-2018" dataDxfId="486"/>
    <tableColumn id="5" name="2019-2020" dataDxfId="485"/>
    <tableColumn id="6" name="2021-2025" dataDxfId="484"/>
    <tableColumn id="7" name="2026-2030" dataDxfId="483"/>
    <tableColumn id="8" name="Razem 2019-2030" dataDxfId="48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0" name="Tabela10" displayName="Tabela10" ref="B71:I78" totalsRowShown="0" headerRowDxfId="481" dataDxfId="480">
  <autoFilter ref="B71:I78"/>
  <tableColumns count="8">
    <tableColumn id="1" name="Rok" dataDxfId="479"/>
    <tableColumn id="2" name="Kolumna1" dataDxfId="478"/>
    <tableColumn id="3" name="Jednostka" dataDxfId="477"/>
    <tableColumn id="4" name="2016-2018" dataDxfId="476"/>
    <tableColumn id="5" name="2019-2020" dataDxfId="475"/>
    <tableColumn id="6" name="2021-2025" dataDxfId="474"/>
    <tableColumn id="7" name="2026-2030" dataDxfId="473"/>
    <tableColumn id="8" name="Razem 2019-2030" dataDxfId="47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Tabela11" displayName="Tabela11" ref="B81:I88" totalsRowShown="0" headerRowDxfId="471" dataDxfId="470">
  <autoFilter ref="B81:I88"/>
  <tableColumns count="8">
    <tableColumn id="1" name="Rok" dataDxfId="469"/>
    <tableColumn id="2" name="Kolumna1" dataDxfId="468"/>
    <tableColumn id="3" name="Jednostka" dataDxfId="467"/>
    <tableColumn id="4" name="2016-2018" dataDxfId="466"/>
    <tableColumn id="5" name="2019-2020" dataDxfId="465"/>
    <tableColumn id="6" name="2021-2025" dataDxfId="464"/>
    <tableColumn id="7" name="2026-2030" dataDxfId="463"/>
    <tableColumn id="8" name="Razem 2019-2030" dataDxfId="46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47.xml"/><Relationship Id="rId3" Type="http://schemas.openxmlformats.org/officeDocument/2006/relationships/table" Target="../tables/table42.xml"/><Relationship Id="rId7" Type="http://schemas.openxmlformats.org/officeDocument/2006/relationships/table" Target="../tables/table46.xml"/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5.xml"/><Relationship Id="rId5" Type="http://schemas.openxmlformats.org/officeDocument/2006/relationships/table" Target="../tables/table44.xml"/><Relationship Id="rId4" Type="http://schemas.openxmlformats.org/officeDocument/2006/relationships/table" Target="../tables/table43.xml"/><Relationship Id="rId9" Type="http://schemas.openxmlformats.org/officeDocument/2006/relationships/table" Target="../tables/table4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0.xml"/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7.xml"/><Relationship Id="rId3" Type="http://schemas.openxmlformats.org/officeDocument/2006/relationships/table" Target="../tables/table52.xml"/><Relationship Id="rId7" Type="http://schemas.openxmlformats.org/officeDocument/2006/relationships/table" Target="../tables/table56.xml"/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55.xml"/><Relationship Id="rId5" Type="http://schemas.openxmlformats.org/officeDocument/2006/relationships/table" Target="../tables/table54.xml"/><Relationship Id="rId4" Type="http://schemas.openxmlformats.org/officeDocument/2006/relationships/table" Target="../tables/table5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4"/>
  <sheetViews>
    <sheetView showGridLines="0" tabSelected="1" zoomScale="115" zoomScaleNormal="115" workbookViewId="0">
      <selection activeCell="B4" sqref="B4"/>
    </sheetView>
  </sheetViews>
  <sheetFormatPr defaultRowHeight="11.5" x14ac:dyDescent="0.25"/>
  <cols>
    <col min="1" max="1" width="1.6328125" style="1" customWidth="1"/>
    <col min="2" max="3" width="26.453125" style="1" customWidth="1"/>
    <col min="4" max="4" width="17" style="16" customWidth="1"/>
    <col min="5" max="25" width="17" style="1" customWidth="1"/>
    <col min="26" max="35" width="14.6328125" style="1" customWidth="1"/>
    <col min="36" max="16384" width="8.7265625" style="1"/>
  </cols>
  <sheetData>
    <row r="1" spans="1:17" x14ac:dyDescent="0.25">
      <c r="A1" s="2" t="s">
        <v>21</v>
      </c>
    </row>
    <row r="2" spans="1:17" ht="12.5" customHeight="1" x14ac:dyDescent="0.25"/>
    <row r="3" spans="1:17" x14ac:dyDescent="0.25">
      <c r="A3" s="3" t="s">
        <v>34</v>
      </c>
      <c r="B3" s="4"/>
      <c r="C3" s="4"/>
      <c r="D3" s="1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5" spans="1:17" x14ac:dyDescent="0.25">
      <c r="B5" s="2" t="s">
        <v>46</v>
      </c>
      <c r="C5" s="2"/>
      <c r="D5" s="18"/>
    </row>
    <row r="6" spans="1:17" x14ac:dyDescent="0.25">
      <c r="B6" s="11" t="s">
        <v>30</v>
      </c>
      <c r="C6" s="11"/>
      <c r="E6" s="12">
        <f>21/23</f>
        <v>0.91304347826086951</v>
      </c>
      <c r="F6" s="12"/>
    </row>
    <row r="7" spans="1:17" x14ac:dyDescent="0.25">
      <c r="B7" s="11"/>
      <c r="C7" s="11"/>
      <c r="E7" s="12"/>
      <c r="F7" s="12"/>
    </row>
    <row r="8" spans="1:17" s="20" customFormat="1" ht="12" x14ac:dyDescent="0.3">
      <c r="B8" s="21" t="s">
        <v>31</v>
      </c>
      <c r="C8" s="21" t="s">
        <v>125</v>
      </c>
      <c r="D8" s="22" t="s">
        <v>133</v>
      </c>
      <c r="E8" s="20" t="s">
        <v>126</v>
      </c>
      <c r="F8" s="20" t="s">
        <v>127</v>
      </c>
      <c r="G8" s="20" t="s">
        <v>128</v>
      </c>
      <c r="H8" s="20" t="s">
        <v>129</v>
      </c>
      <c r="I8" s="20" t="s">
        <v>130</v>
      </c>
    </row>
    <row r="9" spans="1:17" x14ac:dyDescent="0.25">
      <c r="B9" s="11" t="s">
        <v>23</v>
      </c>
      <c r="C9" s="11"/>
      <c r="D9" s="16" t="s">
        <v>35</v>
      </c>
      <c r="E9" s="5">
        <v>964</v>
      </c>
      <c r="F9" s="5">
        <v>982</v>
      </c>
      <c r="G9" s="14">
        <f t="shared" ref="G9:I14" si="0">G19*$E$6</f>
        <v>908.47826086956513</v>
      </c>
      <c r="H9" s="14">
        <f t="shared" si="0"/>
        <v>1013.4782608695651</v>
      </c>
      <c r="I9" s="14">
        <f t="shared" si="0"/>
        <v>1050</v>
      </c>
    </row>
    <row r="10" spans="1:17" x14ac:dyDescent="0.25">
      <c r="B10" s="11" t="s">
        <v>24</v>
      </c>
      <c r="C10" s="11"/>
      <c r="D10" s="16" t="s">
        <v>35</v>
      </c>
      <c r="E10" s="5">
        <v>553</v>
      </c>
      <c r="F10" s="5">
        <v>1363</v>
      </c>
      <c r="G10" s="14">
        <f t="shared" si="0"/>
        <v>600.78260869565213</v>
      </c>
      <c r="H10" s="14">
        <f t="shared" si="0"/>
        <v>1043.6086956521738</v>
      </c>
      <c r="I10" s="14">
        <f t="shared" si="0"/>
        <v>1397.8695652173913</v>
      </c>
      <c r="L10" s="19"/>
    </row>
    <row r="11" spans="1:17" x14ac:dyDescent="0.25">
      <c r="B11" s="11" t="s">
        <v>25</v>
      </c>
      <c r="C11" s="11"/>
      <c r="D11" s="16" t="s">
        <v>35</v>
      </c>
      <c r="E11" s="5">
        <v>216</v>
      </c>
      <c r="F11" s="5">
        <v>238</v>
      </c>
      <c r="G11" s="14">
        <f t="shared" si="0"/>
        <v>278.47826086956519</v>
      </c>
      <c r="H11" s="14">
        <f t="shared" si="0"/>
        <v>472.04347826086956</v>
      </c>
      <c r="I11" s="14">
        <f t="shared" si="0"/>
        <v>676.56521739130426</v>
      </c>
    </row>
    <row r="12" spans="1:17" x14ac:dyDescent="0.25">
      <c r="B12" s="11" t="s">
        <v>32</v>
      </c>
      <c r="C12" s="11"/>
      <c r="D12" s="16" t="s">
        <v>35</v>
      </c>
      <c r="E12" s="5">
        <v>4886</v>
      </c>
      <c r="F12" s="5">
        <v>5864</v>
      </c>
      <c r="G12" s="14">
        <f t="shared" si="0"/>
        <v>8671.173913043478</v>
      </c>
      <c r="H12" s="14">
        <f t="shared" si="0"/>
        <v>8741.4782608695641</v>
      </c>
      <c r="I12" s="14">
        <f t="shared" si="0"/>
        <v>8766.1304347826081</v>
      </c>
    </row>
    <row r="13" spans="1:17" x14ac:dyDescent="0.25">
      <c r="B13" s="11" t="s">
        <v>33</v>
      </c>
      <c r="C13" s="11"/>
      <c r="D13" s="16" t="s">
        <v>35</v>
      </c>
      <c r="E13" s="5">
        <v>0</v>
      </c>
      <c r="F13" s="5">
        <v>0</v>
      </c>
      <c r="G13" s="14">
        <f t="shared" si="0"/>
        <v>0</v>
      </c>
      <c r="H13" s="14">
        <f t="shared" si="0"/>
        <v>661.95652173913038</v>
      </c>
      <c r="I13" s="14">
        <f t="shared" si="0"/>
        <v>3483.260869565217</v>
      </c>
    </row>
    <row r="14" spans="1:17" x14ac:dyDescent="0.25">
      <c r="B14" s="11" t="s">
        <v>26</v>
      </c>
      <c r="C14" s="11"/>
      <c r="D14" s="16" t="s">
        <v>35</v>
      </c>
      <c r="E14" s="5">
        <v>108</v>
      </c>
      <c r="F14" s="5">
        <v>490</v>
      </c>
      <c r="G14" s="14">
        <f t="shared" si="0"/>
        <v>2086.304347826087</v>
      </c>
      <c r="H14" s="14">
        <f t="shared" si="0"/>
        <v>4505.869565217391</v>
      </c>
      <c r="I14" s="14">
        <f t="shared" si="0"/>
        <v>6637.8260869565211</v>
      </c>
    </row>
    <row r="15" spans="1:17" x14ac:dyDescent="0.25">
      <c r="B15" s="13" t="s">
        <v>27</v>
      </c>
      <c r="C15" s="11"/>
      <c r="D15" s="18" t="s">
        <v>35</v>
      </c>
      <c r="E15" s="15">
        <f t="shared" ref="E15:G15" si="1">SUM(E9:E14)</f>
        <v>6727</v>
      </c>
      <c r="F15" s="15">
        <f t="shared" si="1"/>
        <v>8937</v>
      </c>
      <c r="G15" s="15">
        <f t="shared" si="1"/>
        <v>12545.217391304348</v>
      </c>
      <c r="H15" s="15">
        <f>SUM(H9:H14)</f>
        <v>16438.434782608692</v>
      </c>
      <c r="I15" s="15">
        <f t="shared" ref="I15" si="2">SUM(I9:I14)</f>
        <v>22011.65217391304</v>
      </c>
    </row>
    <row r="17" spans="2:12" x14ac:dyDescent="0.25">
      <c r="B17" s="2" t="s">
        <v>47</v>
      </c>
      <c r="C17" s="2"/>
      <c r="D17" s="18"/>
    </row>
    <row r="18" spans="2:12" s="20" customFormat="1" ht="12" x14ac:dyDescent="0.3">
      <c r="B18" s="21" t="s">
        <v>31</v>
      </c>
      <c r="C18" s="21" t="s">
        <v>125</v>
      </c>
      <c r="D18" s="22" t="s">
        <v>133</v>
      </c>
      <c r="E18" s="20" t="s">
        <v>126</v>
      </c>
      <c r="F18" s="20" t="s">
        <v>127</v>
      </c>
      <c r="G18" s="20" t="s">
        <v>128</v>
      </c>
      <c r="H18" s="20" t="s">
        <v>129</v>
      </c>
      <c r="I18" s="20" t="s">
        <v>130</v>
      </c>
    </row>
    <row r="19" spans="2:12" x14ac:dyDescent="0.25">
      <c r="B19" s="11" t="s">
        <v>23</v>
      </c>
      <c r="C19" s="11"/>
      <c r="D19" s="16" t="s">
        <v>35</v>
      </c>
      <c r="E19" s="5">
        <v>964</v>
      </c>
      <c r="F19" s="5">
        <v>982</v>
      </c>
      <c r="G19" s="5">
        <v>995</v>
      </c>
      <c r="H19" s="5">
        <v>1110</v>
      </c>
      <c r="I19" s="5">
        <v>1150</v>
      </c>
    </row>
    <row r="20" spans="2:12" x14ac:dyDescent="0.25">
      <c r="B20" s="11" t="s">
        <v>24</v>
      </c>
      <c r="C20" s="11"/>
      <c r="D20" s="16" t="s">
        <v>35</v>
      </c>
      <c r="E20" s="5">
        <v>553</v>
      </c>
      <c r="F20" s="5">
        <v>1363</v>
      </c>
      <c r="G20" s="5">
        <v>658</v>
      </c>
      <c r="H20" s="5">
        <v>1143</v>
      </c>
      <c r="I20" s="5">
        <v>1531</v>
      </c>
      <c r="L20" s="19"/>
    </row>
    <row r="21" spans="2:12" x14ac:dyDescent="0.25">
      <c r="B21" s="11" t="s">
        <v>25</v>
      </c>
      <c r="C21" s="11"/>
      <c r="D21" s="16" t="s">
        <v>35</v>
      </c>
      <c r="E21" s="5">
        <v>216</v>
      </c>
      <c r="F21" s="5">
        <v>238</v>
      </c>
      <c r="G21" s="5">
        <v>305</v>
      </c>
      <c r="H21" s="5">
        <v>517</v>
      </c>
      <c r="I21" s="5">
        <v>741</v>
      </c>
    </row>
    <row r="22" spans="2:12" x14ac:dyDescent="0.25">
      <c r="B22" s="11" t="s">
        <v>32</v>
      </c>
      <c r="C22" s="11"/>
      <c r="D22" s="16" t="s">
        <v>35</v>
      </c>
      <c r="E22" s="5">
        <v>4886</v>
      </c>
      <c r="F22" s="5">
        <v>5864</v>
      </c>
      <c r="G22" s="5">
        <v>9497</v>
      </c>
      <c r="H22" s="5">
        <v>9574</v>
      </c>
      <c r="I22" s="5">
        <v>9601</v>
      </c>
    </row>
    <row r="23" spans="2:12" x14ac:dyDescent="0.25">
      <c r="B23" s="11" t="s">
        <v>33</v>
      </c>
      <c r="C23" s="11"/>
      <c r="D23" s="16" t="s">
        <v>35</v>
      </c>
      <c r="E23" s="5">
        <v>0</v>
      </c>
      <c r="F23" s="5">
        <v>0</v>
      </c>
      <c r="G23" s="5">
        <v>0</v>
      </c>
      <c r="H23" s="5">
        <v>725</v>
      </c>
      <c r="I23" s="5">
        <v>3815</v>
      </c>
    </row>
    <row r="24" spans="2:12" x14ac:dyDescent="0.25">
      <c r="B24" s="11" t="s">
        <v>26</v>
      </c>
      <c r="C24" s="11"/>
      <c r="D24" s="16" t="s">
        <v>35</v>
      </c>
      <c r="E24" s="5">
        <v>108</v>
      </c>
      <c r="F24" s="5">
        <v>490</v>
      </c>
      <c r="G24" s="5">
        <v>2285</v>
      </c>
      <c r="H24" s="5">
        <v>4935</v>
      </c>
      <c r="I24" s="5">
        <v>7270</v>
      </c>
    </row>
    <row r="25" spans="2:12" x14ac:dyDescent="0.25">
      <c r="B25" s="11" t="s">
        <v>27</v>
      </c>
      <c r="C25" s="11"/>
      <c r="D25" s="18" t="s">
        <v>35</v>
      </c>
      <c r="E25" s="15">
        <f t="shared" ref="E25:F25" si="3">SUM(E19:E24)</f>
        <v>6727</v>
      </c>
      <c r="F25" s="15">
        <f t="shared" si="3"/>
        <v>8937</v>
      </c>
      <c r="G25" s="15">
        <f t="shared" ref="G25" si="4">SUM(G19:G24)</f>
        <v>13740</v>
      </c>
      <c r="H25" s="15">
        <f>SUM(H19:H24)</f>
        <v>18004</v>
      </c>
      <c r="I25" s="15">
        <f t="shared" ref="I25" si="5">SUM(I19:I24)</f>
        <v>24108</v>
      </c>
    </row>
    <row r="27" spans="2:12" x14ac:dyDescent="0.25">
      <c r="B27" s="2" t="s">
        <v>48</v>
      </c>
      <c r="C27" s="2"/>
      <c r="D27" s="18"/>
    </row>
    <row r="28" spans="2:12" x14ac:dyDescent="0.25">
      <c r="B28" s="11" t="s">
        <v>30</v>
      </c>
      <c r="C28" s="11"/>
      <c r="E28" s="12">
        <f>32/23</f>
        <v>1.3913043478260869</v>
      </c>
      <c r="F28" s="12"/>
    </row>
    <row r="29" spans="2:12" x14ac:dyDescent="0.25">
      <c r="B29" s="11"/>
      <c r="C29" s="11"/>
    </row>
    <row r="30" spans="2:12" s="20" customFormat="1" ht="12" x14ac:dyDescent="0.3">
      <c r="B30" s="21" t="s">
        <v>31</v>
      </c>
      <c r="C30" s="21" t="s">
        <v>125</v>
      </c>
      <c r="D30" s="22" t="s">
        <v>133</v>
      </c>
      <c r="E30" s="20" t="s">
        <v>126</v>
      </c>
      <c r="F30" s="20" t="s">
        <v>127</v>
      </c>
      <c r="G30" s="20" t="s">
        <v>128</v>
      </c>
      <c r="H30" s="20" t="s">
        <v>129</v>
      </c>
      <c r="I30" s="20" t="s">
        <v>130</v>
      </c>
    </row>
    <row r="31" spans="2:12" x14ac:dyDescent="0.25">
      <c r="B31" s="11" t="s">
        <v>23</v>
      </c>
      <c r="C31" s="11"/>
      <c r="D31" s="16" t="s">
        <v>35</v>
      </c>
      <c r="E31" s="5">
        <v>964</v>
      </c>
      <c r="F31" s="5">
        <v>982</v>
      </c>
      <c r="G31" s="14">
        <f t="shared" ref="G31:I36" si="6">G19*$E$28</f>
        <v>1384.3478260869565</v>
      </c>
      <c r="H31" s="14">
        <f t="shared" si="6"/>
        <v>1544.3478260869565</v>
      </c>
      <c r="I31" s="14">
        <f t="shared" si="6"/>
        <v>1600</v>
      </c>
    </row>
    <row r="32" spans="2:12" x14ac:dyDescent="0.25">
      <c r="B32" s="11" t="s">
        <v>24</v>
      </c>
      <c r="C32" s="11"/>
      <c r="D32" s="16" t="s">
        <v>35</v>
      </c>
      <c r="E32" s="5">
        <v>553</v>
      </c>
      <c r="F32" s="5">
        <v>1363</v>
      </c>
      <c r="G32" s="14">
        <f t="shared" si="6"/>
        <v>915.47826086956525</v>
      </c>
      <c r="H32" s="14">
        <f t="shared" si="6"/>
        <v>1590.2608695652173</v>
      </c>
      <c r="I32" s="14">
        <f t="shared" si="6"/>
        <v>2130.086956521739</v>
      </c>
    </row>
    <row r="33" spans="2:9" x14ac:dyDescent="0.25">
      <c r="B33" s="11" t="s">
        <v>25</v>
      </c>
      <c r="C33" s="11"/>
      <c r="D33" s="16" t="s">
        <v>35</v>
      </c>
      <c r="E33" s="5">
        <v>216</v>
      </c>
      <c r="F33" s="5">
        <v>238</v>
      </c>
      <c r="G33" s="14">
        <f t="shared" si="6"/>
        <v>424.3478260869565</v>
      </c>
      <c r="H33" s="14">
        <f t="shared" si="6"/>
        <v>719.30434782608688</v>
      </c>
      <c r="I33" s="14">
        <f t="shared" si="6"/>
        <v>1030.9565217391305</v>
      </c>
    </row>
    <row r="34" spans="2:9" x14ac:dyDescent="0.25">
      <c r="B34" s="11" t="s">
        <v>32</v>
      </c>
      <c r="C34" s="11"/>
      <c r="D34" s="16" t="s">
        <v>35</v>
      </c>
      <c r="E34" s="5">
        <v>4886</v>
      </c>
      <c r="F34" s="5">
        <v>5864</v>
      </c>
      <c r="G34" s="14">
        <f t="shared" si="6"/>
        <v>13213.217391304348</v>
      </c>
      <c r="H34" s="14">
        <f t="shared" si="6"/>
        <v>13320.347826086956</v>
      </c>
      <c r="I34" s="14">
        <f t="shared" si="6"/>
        <v>13357.91304347826</v>
      </c>
    </row>
    <row r="35" spans="2:9" x14ac:dyDescent="0.25">
      <c r="B35" s="11" t="s">
        <v>33</v>
      </c>
      <c r="C35" s="11"/>
      <c r="D35" s="16" t="s">
        <v>35</v>
      </c>
      <c r="E35" s="5">
        <v>0</v>
      </c>
      <c r="F35" s="5">
        <v>0</v>
      </c>
      <c r="G35" s="14">
        <f t="shared" si="6"/>
        <v>0</v>
      </c>
      <c r="H35" s="14">
        <f t="shared" si="6"/>
        <v>1008.695652173913</v>
      </c>
      <c r="I35" s="14">
        <f t="shared" si="6"/>
        <v>5307.826086956522</v>
      </c>
    </row>
    <row r="36" spans="2:9" x14ac:dyDescent="0.25">
      <c r="B36" s="11" t="s">
        <v>26</v>
      </c>
      <c r="C36" s="11"/>
      <c r="D36" s="16" t="s">
        <v>35</v>
      </c>
      <c r="E36" s="5">
        <v>108</v>
      </c>
      <c r="F36" s="5">
        <v>490</v>
      </c>
      <c r="G36" s="14">
        <f t="shared" si="6"/>
        <v>3179.1304347826085</v>
      </c>
      <c r="H36" s="14">
        <f t="shared" si="6"/>
        <v>6866.086956521739</v>
      </c>
      <c r="I36" s="14">
        <f t="shared" si="6"/>
        <v>10114.782608695652</v>
      </c>
    </row>
    <row r="37" spans="2:9" x14ac:dyDescent="0.25">
      <c r="B37" s="13" t="s">
        <v>27</v>
      </c>
      <c r="C37" s="13"/>
      <c r="D37" s="18" t="s">
        <v>35</v>
      </c>
      <c r="E37" s="15">
        <f t="shared" ref="E37:F37" si="7">SUM(E31:E36)</f>
        <v>6727</v>
      </c>
      <c r="F37" s="15">
        <f t="shared" si="7"/>
        <v>8937</v>
      </c>
      <c r="G37" s="15">
        <f t="shared" ref="G37" si="8">SUM(G31:G36)</f>
        <v>19116.521739130436</v>
      </c>
      <c r="H37" s="15">
        <f>SUM(H31:H36)</f>
        <v>25049.043478260868</v>
      </c>
      <c r="I37" s="15">
        <f t="shared" ref="I37" si="9">SUM(I31:I36)</f>
        <v>33541.565217391297</v>
      </c>
    </row>
    <row r="39" spans="2:9" ht="11.5" customHeight="1" x14ac:dyDescent="0.3">
      <c r="B39" s="2" t="s">
        <v>74</v>
      </c>
      <c r="E39" s="20"/>
      <c r="F39" s="20"/>
      <c r="G39" s="20"/>
      <c r="H39" s="20"/>
    </row>
    <row r="40" spans="2:9" ht="11.5" customHeight="1" x14ac:dyDescent="0.3">
      <c r="B40" s="13" t="s">
        <v>22</v>
      </c>
      <c r="D40" s="41"/>
      <c r="E40" s="20"/>
      <c r="F40" s="20"/>
      <c r="G40" s="20"/>
      <c r="H40" s="20"/>
    </row>
    <row r="41" spans="2:9" ht="12" x14ac:dyDescent="0.3">
      <c r="B41" s="21" t="s">
        <v>31</v>
      </c>
      <c r="C41" s="1" t="s">
        <v>125</v>
      </c>
      <c r="D41" s="22" t="s">
        <v>133</v>
      </c>
      <c r="E41" s="20" t="s">
        <v>127</v>
      </c>
      <c r="F41" s="20" t="s">
        <v>128</v>
      </c>
      <c r="G41" s="20" t="s">
        <v>129</v>
      </c>
      <c r="H41" s="20" t="s">
        <v>130</v>
      </c>
    </row>
    <row r="42" spans="2:9" ht="11" customHeight="1" x14ac:dyDescent="0.25">
      <c r="B42" s="11" t="s">
        <v>132</v>
      </c>
      <c r="D42" s="16" t="s">
        <v>35</v>
      </c>
      <c r="E42" s="19">
        <f>F14</f>
        <v>490</v>
      </c>
      <c r="F42" s="19">
        <f>G14</f>
        <v>2086.304347826087</v>
      </c>
      <c r="G42" s="19">
        <f>H14</f>
        <v>4505.869565217391</v>
      </c>
      <c r="H42" s="19">
        <f>I14</f>
        <v>6637.8260869565211</v>
      </c>
    </row>
    <row r="43" spans="2:9" x14ac:dyDescent="0.25">
      <c r="B43" s="11" t="s">
        <v>72</v>
      </c>
      <c r="D43" s="16" t="s">
        <v>35</v>
      </c>
      <c r="E43" s="5">
        <v>147</v>
      </c>
      <c r="F43" s="19">
        <f>F42*E43/E42</f>
        <v>625.89130434782612</v>
      </c>
      <c r="G43" s="19">
        <f>G42*F43/F42</f>
        <v>1351.7608695652175</v>
      </c>
      <c r="H43" s="19">
        <f>H42*G43/G42</f>
        <v>1991.3478260869565</v>
      </c>
    </row>
    <row r="44" spans="2:9" x14ac:dyDescent="0.25">
      <c r="B44" s="11" t="s">
        <v>73</v>
      </c>
      <c r="D44" s="16" t="s">
        <v>35</v>
      </c>
      <c r="E44" s="19">
        <f>E42-E43</f>
        <v>343</v>
      </c>
      <c r="F44" s="19">
        <f>F42*E44/E42</f>
        <v>1460.413043478261</v>
      </c>
      <c r="G44" s="19">
        <f>G42*F44/F42</f>
        <v>3154.108695652174</v>
      </c>
      <c r="H44" s="19">
        <f>H42*G44/G42</f>
        <v>4646.478260869565</v>
      </c>
    </row>
    <row r="45" spans="2:9" x14ac:dyDescent="0.25">
      <c r="F45" s="19"/>
      <c r="G45" s="19"/>
      <c r="H45" s="19"/>
    </row>
    <row r="46" spans="2:9" x14ac:dyDescent="0.25">
      <c r="B46" s="13" t="s">
        <v>28</v>
      </c>
      <c r="D46" s="41"/>
      <c r="F46" s="19"/>
      <c r="G46" s="19"/>
      <c r="H46" s="19"/>
    </row>
    <row r="47" spans="2:9" ht="12" x14ac:dyDescent="0.3">
      <c r="B47" s="21" t="s">
        <v>31</v>
      </c>
      <c r="C47" s="1" t="s">
        <v>125</v>
      </c>
      <c r="D47" s="22" t="s">
        <v>133</v>
      </c>
      <c r="E47" s="20" t="s">
        <v>127</v>
      </c>
      <c r="F47" s="20" t="s">
        <v>128</v>
      </c>
      <c r="G47" s="20" t="s">
        <v>129</v>
      </c>
      <c r="H47" s="20" t="s">
        <v>130</v>
      </c>
    </row>
    <row r="48" spans="2:9" x14ac:dyDescent="0.25">
      <c r="B48" s="11" t="s">
        <v>132</v>
      </c>
      <c r="D48" s="16" t="s">
        <v>35</v>
      </c>
      <c r="E48" s="19">
        <f>F24</f>
        <v>490</v>
      </c>
      <c r="F48" s="19">
        <f>G24</f>
        <v>2285</v>
      </c>
      <c r="G48" s="19">
        <f>H24</f>
        <v>4935</v>
      </c>
      <c r="H48" s="19">
        <f>I24</f>
        <v>7270</v>
      </c>
    </row>
    <row r="49" spans="1:17" x14ac:dyDescent="0.25">
      <c r="B49" s="11" t="s">
        <v>72</v>
      </c>
      <c r="D49" s="16" t="s">
        <v>35</v>
      </c>
      <c r="E49" s="5">
        <v>147</v>
      </c>
      <c r="F49" s="19">
        <f>F48*E49/E48</f>
        <v>685.5</v>
      </c>
      <c r="G49" s="19">
        <f>G48*F49/F48</f>
        <v>1480.5</v>
      </c>
      <c r="H49" s="19">
        <f>H48*G49/G48</f>
        <v>2181</v>
      </c>
      <c r="J49" s="12"/>
    </row>
    <row r="50" spans="1:17" x14ac:dyDescent="0.25">
      <c r="B50" s="11" t="s">
        <v>73</v>
      </c>
      <c r="D50" s="16" t="s">
        <v>35</v>
      </c>
      <c r="E50" s="19">
        <f>E48-E49</f>
        <v>343</v>
      </c>
      <c r="F50" s="19">
        <f>F48*E50/E48</f>
        <v>1599.5</v>
      </c>
      <c r="G50" s="19">
        <f>G48*F50/F48</f>
        <v>3454.5</v>
      </c>
      <c r="H50" s="19">
        <f>H48*G50/G48</f>
        <v>5089</v>
      </c>
      <c r="J50" s="12"/>
    </row>
    <row r="51" spans="1:17" x14ac:dyDescent="0.25">
      <c r="F51" s="19"/>
      <c r="G51" s="19"/>
      <c r="H51" s="19"/>
    </row>
    <row r="52" spans="1:17" x14ac:dyDescent="0.25">
      <c r="B52" s="13" t="s">
        <v>29</v>
      </c>
      <c r="D52" s="41"/>
      <c r="F52" s="19"/>
      <c r="G52" s="19"/>
      <c r="H52" s="19"/>
    </row>
    <row r="53" spans="1:17" ht="12" x14ac:dyDescent="0.3">
      <c r="B53" s="21" t="s">
        <v>31</v>
      </c>
      <c r="C53" s="1" t="s">
        <v>125</v>
      </c>
      <c r="D53" s="22" t="s">
        <v>133</v>
      </c>
      <c r="E53" s="20" t="s">
        <v>127</v>
      </c>
      <c r="F53" s="20" t="s">
        <v>128</v>
      </c>
      <c r="G53" s="20" t="s">
        <v>129</v>
      </c>
      <c r="H53" s="20" t="s">
        <v>130</v>
      </c>
    </row>
    <row r="54" spans="1:17" x14ac:dyDescent="0.25">
      <c r="B54" s="11" t="s">
        <v>132</v>
      </c>
      <c r="D54" s="16" t="s">
        <v>35</v>
      </c>
      <c r="E54" s="19">
        <f>F36</f>
        <v>490</v>
      </c>
      <c r="F54" s="19">
        <f>G36</f>
        <v>3179.1304347826085</v>
      </c>
      <c r="G54" s="19">
        <f>H36</f>
        <v>6866.086956521739</v>
      </c>
      <c r="H54" s="19">
        <f>I36</f>
        <v>10114.782608695652</v>
      </c>
    </row>
    <row r="55" spans="1:17" x14ac:dyDescent="0.25">
      <c r="B55" s="11" t="s">
        <v>72</v>
      </c>
      <c r="D55" s="16" t="s">
        <v>35</v>
      </c>
      <c r="E55" s="5">
        <v>147</v>
      </c>
      <c r="F55" s="19">
        <f>F54*E55/E54</f>
        <v>953.73913043478262</v>
      </c>
      <c r="G55" s="19">
        <f>G54*F55/F54</f>
        <v>2059.826086956522</v>
      </c>
      <c r="H55" s="19">
        <f>H54*G55/G54</f>
        <v>3034.434782608696</v>
      </c>
    </row>
    <row r="56" spans="1:17" x14ac:dyDescent="0.25">
      <c r="B56" s="11" t="s">
        <v>73</v>
      </c>
      <c r="D56" s="16" t="s">
        <v>35</v>
      </c>
      <c r="E56" s="19">
        <f>E54-E55</f>
        <v>343</v>
      </c>
      <c r="F56" s="19">
        <f>F54*E56/E54</f>
        <v>2225.391304347826</v>
      </c>
      <c r="G56" s="19">
        <f>G54*F56/F54</f>
        <v>4806.260869565217</v>
      </c>
      <c r="H56" s="19">
        <f>H54*G56/G54</f>
        <v>7080.347826086956</v>
      </c>
    </row>
    <row r="58" spans="1:17" x14ac:dyDescent="0.25">
      <c r="A58" s="3" t="s">
        <v>42</v>
      </c>
      <c r="B58" s="4"/>
      <c r="C58" s="4"/>
      <c r="D58" s="17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60" spans="1:17" x14ac:dyDescent="0.25">
      <c r="B60" s="2" t="s">
        <v>49</v>
      </c>
      <c r="C60" s="2"/>
      <c r="D60" s="18"/>
    </row>
    <row r="61" spans="1:17" s="20" customFormat="1" ht="12" x14ac:dyDescent="0.3">
      <c r="B61" s="21" t="s">
        <v>31</v>
      </c>
      <c r="C61" s="21" t="s">
        <v>125</v>
      </c>
      <c r="D61" s="22" t="s">
        <v>133</v>
      </c>
      <c r="E61" s="20" t="s">
        <v>55</v>
      </c>
      <c r="F61" s="20" t="s">
        <v>38</v>
      </c>
      <c r="G61" s="20" t="s">
        <v>39</v>
      </c>
      <c r="H61" s="20" t="s">
        <v>40</v>
      </c>
      <c r="I61" s="20" t="s">
        <v>69</v>
      </c>
    </row>
    <row r="62" spans="1:17" x14ac:dyDescent="0.25">
      <c r="B62" s="11" t="s">
        <v>23</v>
      </c>
      <c r="C62" s="11"/>
      <c r="D62" s="16" t="s">
        <v>35</v>
      </c>
      <c r="E62" s="14">
        <f>(F9-E9)*((F9-E9)&gt;=0)</f>
        <v>18</v>
      </c>
      <c r="F62" s="14">
        <f t="shared" ref="F62:H62" si="10">(G9-F9)*((G9-F9)&gt;=0)</f>
        <v>0</v>
      </c>
      <c r="G62" s="14">
        <f t="shared" si="10"/>
        <v>105</v>
      </c>
      <c r="H62" s="14">
        <f t="shared" si="10"/>
        <v>36.521739130434867</v>
      </c>
      <c r="I62" s="14">
        <f>SUM(F62:H62)</f>
        <v>141.52173913043487</v>
      </c>
    </row>
    <row r="63" spans="1:17" x14ac:dyDescent="0.25">
      <c r="B63" s="11" t="s">
        <v>24</v>
      </c>
      <c r="C63" s="11"/>
      <c r="D63" s="16" t="s">
        <v>35</v>
      </c>
      <c r="E63" s="14">
        <f t="shared" ref="E63:H63" si="11">(F10-E10)*((F10-E10)&gt;=0)</f>
        <v>810</v>
      </c>
      <c r="F63" s="14">
        <f t="shared" si="11"/>
        <v>0</v>
      </c>
      <c r="G63" s="14">
        <f t="shared" si="11"/>
        <v>442.82608695652164</v>
      </c>
      <c r="H63" s="14">
        <f t="shared" si="11"/>
        <v>354.26086956521749</v>
      </c>
      <c r="I63" s="14">
        <f t="shared" ref="I63:I66" si="12">SUM(F63:H63)</f>
        <v>797.08695652173913</v>
      </c>
    </row>
    <row r="64" spans="1:17" x14ac:dyDescent="0.25">
      <c r="B64" s="11" t="s">
        <v>25</v>
      </c>
      <c r="C64" s="11"/>
      <c r="D64" s="16" t="s">
        <v>35</v>
      </c>
      <c r="E64" s="14">
        <f t="shared" ref="E64:H64" si="13">(F11-E11)*((F11-E11)&gt;=0)</f>
        <v>22</v>
      </c>
      <c r="F64" s="14">
        <f t="shared" si="13"/>
        <v>40.47826086956519</v>
      </c>
      <c r="G64" s="14">
        <f t="shared" si="13"/>
        <v>193.56521739130437</v>
      </c>
      <c r="H64" s="14">
        <f t="shared" si="13"/>
        <v>204.5217391304347</v>
      </c>
      <c r="I64" s="14">
        <f t="shared" si="12"/>
        <v>438.56521739130426</v>
      </c>
    </row>
    <row r="65" spans="2:10" x14ac:dyDescent="0.25">
      <c r="B65" s="11" t="s">
        <v>32</v>
      </c>
      <c r="C65" s="11"/>
      <c r="D65" s="16" t="s">
        <v>35</v>
      </c>
      <c r="E65" s="14">
        <f t="shared" ref="E65:H65" si="14">(F12-E12)*((F12-E12)&gt;=0)</f>
        <v>978</v>
      </c>
      <c r="F65" s="14">
        <f t="shared" si="14"/>
        <v>2807.173913043478</v>
      </c>
      <c r="G65" s="14">
        <f t="shared" si="14"/>
        <v>70.304347826086087</v>
      </c>
      <c r="H65" s="14">
        <f t="shared" si="14"/>
        <v>24.652173913043953</v>
      </c>
      <c r="I65" s="14">
        <f t="shared" si="12"/>
        <v>2902.1304347826081</v>
      </c>
    </row>
    <row r="66" spans="2:10" x14ac:dyDescent="0.25">
      <c r="B66" s="11" t="s">
        <v>33</v>
      </c>
      <c r="C66" s="11"/>
      <c r="D66" s="16" t="s">
        <v>35</v>
      </c>
      <c r="E66" s="14">
        <f t="shared" ref="E66:H66" si="15">(F13-E13)*((F13-E13)&gt;=0)</f>
        <v>0</v>
      </c>
      <c r="F66" s="14">
        <f t="shared" si="15"/>
        <v>0</v>
      </c>
      <c r="G66" s="14">
        <f t="shared" si="15"/>
        <v>661.95652173913038</v>
      </c>
      <c r="H66" s="14">
        <f t="shared" si="15"/>
        <v>2821.3043478260865</v>
      </c>
      <c r="I66" s="14">
        <f t="shared" si="12"/>
        <v>3483.260869565217</v>
      </c>
    </row>
    <row r="67" spans="2:10" x14ac:dyDescent="0.25">
      <c r="B67" s="11" t="s">
        <v>26</v>
      </c>
      <c r="C67" s="11"/>
      <c r="D67" s="16" t="s">
        <v>35</v>
      </c>
      <c r="E67" s="14">
        <f t="shared" ref="E67:H67" si="16">(F14-E14)*((F14-E14)&gt;=0)</f>
        <v>382</v>
      </c>
      <c r="F67" s="14">
        <f t="shared" si="16"/>
        <v>1596.304347826087</v>
      </c>
      <c r="G67" s="14">
        <f t="shared" si="16"/>
        <v>2419.565217391304</v>
      </c>
      <c r="H67" s="14">
        <f t="shared" si="16"/>
        <v>2131.95652173913</v>
      </c>
      <c r="I67" s="14">
        <f>SUM(F67:H67)</f>
        <v>6147.8260869565211</v>
      </c>
    </row>
    <row r="68" spans="2:10" x14ac:dyDescent="0.25">
      <c r="B68" s="13" t="s">
        <v>27</v>
      </c>
      <c r="C68" s="11"/>
      <c r="D68" s="18" t="s">
        <v>35</v>
      </c>
      <c r="E68" s="15">
        <f>SUM(E62:E67)</f>
        <v>2210</v>
      </c>
      <c r="F68" s="15">
        <f>SUM(F62:F67)</f>
        <v>4443.95652173913</v>
      </c>
      <c r="G68" s="15">
        <f t="shared" ref="G68" si="17">SUM(G62:G67)</f>
        <v>3893.2173913043466</v>
      </c>
      <c r="H68" s="15">
        <f>SUM(H62:H67)</f>
        <v>5573.217391304348</v>
      </c>
      <c r="I68" s="15">
        <f t="shared" ref="I68" si="18">SUM(I62:I67)</f>
        <v>13910.391304347824</v>
      </c>
      <c r="J68" s="19"/>
    </row>
    <row r="70" spans="2:10" x14ac:dyDescent="0.25">
      <c r="B70" s="2" t="s">
        <v>50</v>
      </c>
      <c r="C70" s="2"/>
      <c r="D70" s="18"/>
    </row>
    <row r="71" spans="2:10" s="20" customFormat="1" ht="12" x14ac:dyDescent="0.3">
      <c r="B71" s="21" t="s">
        <v>31</v>
      </c>
      <c r="C71" s="21" t="s">
        <v>125</v>
      </c>
      <c r="D71" s="22" t="s">
        <v>133</v>
      </c>
      <c r="E71" s="20" t="s">
        <v>55</v>
      </c>
      <c r="F71" s="20" t="s">
        <v>38</v>
      </c>
      <c r="G71" s="20" t="s">
        <v>39</v>
      </c>
      <c r="H71" s="20" t="s">
        <v>40</v>
      </c>
      <c r="I71" s="20" t="s">
        <v>69</v>
      </c>
    </row>
    <row r="72" spans="2:10" x14ac:dyDescent="0.25">
      <c r="B72" s="11" t="s">
        <v>23</v>
      </c>
      <c r="C72" s="11"/>
      <c r="D72" s="16" t="s">
        <v>35</v>
      </c>
      <c r="E72" s="14">
        <f>(F19-E19)*((F19-E19)&gt;=0)</f>
        <v>18</v>
      </c>
      <c r="F72" s="14">
        <f>(G19-F19)*((G19-F19)&gt;=0)</f>
        <v>13</v>
      </c>
      <c r="G72" s="14">
        <f>(H19-G19)*((H19-G19)&gt;=0)</f>
        <v>115</v>
      </c>
      <c r="H72" s="14">
        <f>(I19-H19)*((I19-H19)&gt;=0)</f>
        <v>40</v>
      </c>
      <c r="I72" s="14">
        <f>SUM(F72:H72)</f>
        <v>168</v>
      </c>
    </row>
    <row r="73" spans="2:10" x14ac:dyDescent="0.25">
      <c r="B73" s="11" t="s">
        <v>24</v>
      </c>
      <c r="C73" s="11"/>
      <c r="D73" s="16" t="s">
        <v>35</v>
      </c>
      <c r="E73" s="14">
        <f t="shared" ref="E73:H73" si="19">(F20-E20)*((F20-E20)&gt;=0)</f>
        <v>810</v>
      </c>
      <c r="F73" s="14">
        <f>(G20-F20)*((G20-F20)&gt;=0)</f>
        <v>0</v>
      </c>
      <c r="G73" s="14">
        <f t="shared" si="19"/>
        <v>485</v>
      </c>
      <c r="H73" s="14">
        <f t="shared" si="19"/>
        <v>388</v>
      </c>
      <c r="I73" s="14">
        <f t="shared" ref="I73:I77" si="20">SUM(F73:H73)</f>
        <v>873</v>
      </c>
    </row>
    <row r="74" spans="2:10" x14ac:dyDescent="0.25">
      <c r="B74" s="11" t="s">
        <v>25</v>
      </c>
      <c r="C74" s="11"/>
      <c r="D74" s="16" t="s">
        <v>35</v>
      </c>
      <c r="E74" s="14">
        <f t="shared" ref="E74:H74" si="21">(F21-E21)*((F21-E21)&gt;=0)</f>
        <v>22</v>
      </c>
      <c r="F74" s="14">
        <f t="shared" si="21"/>
        <v>67</v>
      </c>
      <c r="G74" s="14">
        <f t="shared" si="21"/>
        <v>212</v>
      </c>
      <c r="H74" s="14">
        <f t="shared" si="21"/>
        <v>224</v>
      </c>
      <c r="I74" s="14">
        <f>SUM(F74:H74)</f>
        <v>503</v>
      </c>
    </row>
    <row r="75" spans="2:10" x14ac:dyDescent="0.25">
      <c r="B75" s="11" t="s">
        <v>32</v>
      </c>
      <c r="C75" s="11"/>
      <c r="D75" s="16" t="s">
        <v>35</v>
      </c>
      <c r="E75" s="14">
        <f t="shared" ref="E75:H75" si="22">(F22-E22)*((F22-E22)&gt;=0)</f>
        <v>978</v>
      </c>
      <c r="F75" s="14">
        <f t="shared" si="22"/>
        <v>3633</v>
      </c>
      <c r="G75" s="14">
        <f t="shared" si="22"/>
        <v>77</v>
      </c>
      <c r="H75" s="14">
        <f t="shared" si="22"/>
        <v>27</v>
      </c>
      <c r="I75" s="14">
        <f t="shared" si="20"/>
        <v>3737</v>
      </c>
    </row>
    <row r="76" spans="2:10" x14ac:dyDescent="0.25">
      <c r="B76" s="11" t="s">
        <v>33</v>
      </c>
      <c r="C76" s="11"/>
      <c r="D76" s="16" t="s">
        <v>35</v>
      </c>
      <c r="E76" s="14">
        <f t="shared" ref="E76:H76" si="23">(F23-E23)*((F23-E23)&gt;=0)</f>
        <v>0</v>
      </c>
      <c r="F76" s="14">
        <f t="shared" si="23"/>
        <v>0</v>
      </c>
      <c r="G76" s="14">
        <f t="shared" si="23"/>
        <v>725</v>
      </c>
      <c r="H76" s="14">
        <f t="shared" si="23"/>
        <v>3090</v>
      </c>
      <c r="I76" s="14">
        <f t="shared" si="20"/>
        <v>3815</v>
      </c>
    </row>
    <row r="77" spans="2:10" x14ac:dyDescent="0.25">
      <c r="B77" s="11" t="s">
        <v>26</v>
      </c>
      <c r="C77" s="11"/>
      <c r="D77" s="16" t="s">
        <v>35</v>
      </c>
      <c r="E77" s="14">
        <f t="shared" ref="E77:H77" si="24">(F24-E24)*((F24-E24)&gt;=0)</f>
        <v>382</v>
      </c>
      <c r="F77" s="14">
        <f t="shared" si="24"/>
        <v>1795</v>
      </c>
      <c r="G77" s="14">
        <f t="shared" si="24"/>
        <v>2650</v>
      </c>
      <c r="H77" s="14">
        <f t="shared" si="24"/>
        <v>2335</v>
      </c>
      <c r="I77" s="14">
        <f t="shared" si="20"/>
        <v>6780</v>
      </c>
    </row>
    <row r="78" spans="2:10" x14ac:dyDescent="0.25">
      <c r="B78" s="13" t="s">
        <v>27</v>
      </c>
      <c r="C78" s="11"/>
      <c r="D78" s="18" t="s">
        <v>35</v>
      </c>
      <c r="E78" s="15">
        <f>SUM(E72:E77)</f>
        <v>2210</v>
      </c>
      <c r="F78" s="15">
        <f>SUM(F72:F77)</f>
        <v>5508</v>
      </c>
      <c r="G78" s="15">
        <f t="shared" ref="G78" si="25">SUM(G72:G77)</f>
        <v>4264</v>
      </c>
      <c r="H78" s="15">
        <f>SUM(H72:H77)</f>
        <v>6104</v>
      </c>
      <c r="I78" s="15">
        <f t="shared" ref="I78" si="26">SUM(I72:I77)</f>
        <v>15876</v>
      </c>
    </row>
    <row r="80" spans="2:10" x14ac:dyDescent="0.25">
      <c r="B80" s="2" t="s">
        <v>51</v>
      </c>
      <c r="C80" s="2"/>
      <c r="D80" s="18"/>
    </row>
    <row r="81" spans="2:9" s="20" customFormat="1" ht="12" x14ac:dyDescent="0.3">
      <c r="B81" s="21" t="s">
        <v>31</v>
      </c>
      <c r="C81" s="21" t="s">
        <v>125</v>
      </c>
      <c r="D81" s="22" t="s">
        <v>133</v>
      </c>
      <c r="E81" s="20" t="s">
        <v>55</v>
      </c>
      <c r="F81" s="20" t="s">
        <v>38</v>
      </c>
      <c r="G81" s="20" t="s">
        <v>39</v>
      </c>
      <c r="H81" s="20" t="s">
        <v>40</v>
      </c>
      <c r="I81" s="20" t="s">
        <v>69</v>
      </c>
    </row>
    <row r="82" spans="2:9" x14ac:dyDescent="0.25">
      <c r="B82" s="11" t="s">
        <v>23</v>
      </c>
      <c r="C82" s="11"/>
      <c r="D82" s="16" t="s">
        <v>35</v>
      </c>
      <c r="E82" s="14">
        <f>(F31-E31)*((F31-E31)&gt;=0)</f>
        <v>18</v>
      </c>
      <c r="F82" s="14">
        <f t="shared" ref="F82:H82" si="27">(G31-F31)*((G31-F31)&gt;=0)</f>
        <v>402.3478260869565</v>
      </c>
      <c r="G82" s="14">
        <f t="shared" si="27"/>
        <v>160</v>
      </c>
      <c r="H82" s="14">
        <f t="shared" si="27"/>
        <v>55.652173913043498</v>
      </c>
      <c r="I82" s="14">
        <f>SUM(F82:H82)</f>
        <v>618</v>
      </c>
    </row>
    <row r="83" spans="2:9" x14ac:dyDescent="0.25">
      <c r="B83" s="11" t="s">
        <v>24</v>
      </c>
      <c r="C83" s="11"/>
      <c r="D83" s="16" t="s">
        <v>35</v>
      </c>
      <c r="E83" s="14">
        <f t="shared" ref="E83:H83" si="28">(F32-E32)*((F32-E32)&gt;=0)</f>
        <v>810</v>
      </c>
      <c r="F83" s="14">
        <f t="shared" si="28"/>
        <v>0</v>
      </c>
      <c r="G83" s="14">
        <f t="shared" si="28"/>
        <v>674.78260869565202</v>
      </c>
      <c r="H83" s="14">
        <f t="shared" si="28"/>
        <v>539.82608695652175</v>
      </c>
      <c r="I83" s="14">
        <f t="shared" ref="I83:I87" si="29">SUM(F83:H83)</f>
        <v>1214.6086956521738</v>
      </c>
    </row>
    <row r="84" spans="2:9" x14ac:dyDescent="0.25">
      <c r="B84" s="11" t="s">
        <v>25</v>
      </c>
      <c r="C84" s="11"/>
      <c r="D84" s="16" t="s">
        <v>35</v>
      </c>
      <c r="E84" s="14">
        <f t="shared" ref="E84:H84" si="30">(F33-E33)*((F33-E33)&gt;=0)</f>
        <v>22</v>
      </c>
      <c r="F84" s="14">
        <f t="shared" si="30"/>
        <v>186.3478260869565</v>
      </c>
      <c r="G84" s="14">
        <f t="shared" si="30"/>
        <v>294.95652173913038</v>
      </c>
      <c r="H84" s="14">
        <f t="shared" si="30"/>
        <v>311.65217391304361</v>
      </c>
      <c r="I84" s="14">
        <f t="shared" si="29"/>
        <v>792.95652173913049</v>
      </c>
    </row>
    <row r="85" spans="2:9" x14ac:dyDescent="0.25">
      <c r="B85" s="11" t="s">
        <v>32</v>
      </c>
      <c r="C85" s="11"/>
      <c r="D85" s="16" t="s">
        <v>35</v>
      </c>
      <c r="E85" s="14">
        <f t="shared" ref="E85:H85" si="31">(F34-E34)*((F34-E34)&gt;=0)</f>
        <v>978</v>
      </c>
      <c r="F85" s="14">
        <f t="shared" si="31"/>
        <v>7349.217391304348</v>
      </c>
      <c r="G85" s="14">
        <f t="shared" si="31"/>
        <v>107.13043478260806</v>
      </c>
      <c r="H85" s="14">
        <f t="shared" si="31"/>
        <v>37.565217391304031</v>
      </c>
      <c r="I85" s="14">
        <f t="shared" si="29"/>
        <v>7493.9130434782601</v>
      </c>
    </row>
    <row r="86" spans="2:9" x14ac:dyDescent="0.25">
      <c r="B86" s="11" t="s">
        <v>33</v>
      </c>
      <c r="C86" s="11"/>
      <c r="D86" s="16" t="s">
        <v>35</v>
      </c>
      <c r="E86" s="14">
        <f t="shared" ref="E86:H86" si="32">(F35-E35)*((F35-E35)&gt;=0)</f>
        <v>0</v>
      </c>
      <c r="F86" s="14">
        <f t="shared" si="32"/>
        <v>0</v>
      </c>
      <c r="G86" s="14">
        <f t="shared" si="32"/>
        <v>1008.695652173913</v>
      </c>
      <c r="H86" s="14">
        <f t="shared" si="32"/>
        <v>4299.130434782609</v>
      </c>
      <c r="I86" s="14">
        <f t="shared" si="29"/>
        <v>5307.826086956522</v>
      </c>
    </row>
    <row r="87" spans="2:9" x14ac:dyDescent="0.25">
      <c r="B87" s="11" t="s">
        <v>26</v>
      </c>
      <c r="C87" s="11"/>
      <c r="D87" s="16" t="s">
        <v>35</v>
      </c>
      <c r="E87" s="14">
        <f t="shared" ref="E87:H87" si="33">(F36-E36)*((F36-E36)&gt;=0)</f>
        <v>382</v>
      </c>
      <c r="F87" s="14">
        <f t="shared" si="33"/>
        <v>2689.1304347826085</v>
      </c>
      <c r="G87" s="14">
        <f t="shared" si="33"/>
        <v>3686.9565217391305</v>
      </c>
      <c r="H87" s="14">
        <f t="shared" si="33"/>
        <v>3248.695652173913</v>
      </c>
      <c r="I87" s="14">
        <f t="shared" si="29"/>
        <v>9624.782608695652</v>
      </c>
    </row>
    <row r="88" spans="2:9" x14ac:dyDescent="0.25">
      <c r="B88" s="13" t="s">
        <v>27</v>
      </c>
      <c r="C88" s="11"/>
      <c r="D88" s="18" t="s">
        <v>35</v>
      </c>
      <c r="E88" s="15">
        <f>SUM(E82:E87)</f>
        <v>2210</v>
      </c>
      <c r="F88" s="15">
        <f>SUM(F82:F87)</f>
        <v>10627.04347826087</v>
      </c>
      <c r="G88" s="15">
        <f t="shared" ref="G88" si="34">SUM(G82:G87)</f>
        <v>5932.5217391304341</v>
      </c>
      <c r="H88" s="15">
        <f>SUM(H82:H87)</f>
        <v>8492.5217391304359</v>
      </c>
      <c r="I88" s="15">
        <f t="shared" ref="I88" si="35">SUM(I82:I87)</f>
        <v>25052.086956521736</v>
      </c>
    </row>
    <row r="90" spans="2:9" ht="12" x14ac:dyDescent="0.3">
      <c r="E90" s="20"/>
      <c r="F90" s="20"/>
      <c r="G90" s="20"/>
      <c r="H90" s="20"/>
      <c r="I90" s="20"/>
    </row>
    <row r="91" spans="2:9" ht="12" x14ac:dyDescent="0.3">
      <c r="B91" s="2" t="s">
        <v>134</v>
      </c>
      <c r="D91" s="41"/>
      <c r="E91" s="20"/>
      <c r="F91" s="20"/>
      <c r="G91" s="20"/>
      <c r="H91" s="20"/>
      <c r="I91" s="20"/>
    </row>
    <row r="92" spans="2:9" ht="12" x14ac:dyDescent="0.3">
      <c r="B92" s="21" t="s">
        <v>31</v>
      </c>
      <c r="C92" s="20" t="s">
        <v>125</v>
      </c>
      <c r="D92" s="22" t="s">
        <v>133</v>
      </c>
      <c r="E92" s="20" t="s">
        <v>131</v>
      </c>
      <c r="F92" s="20" t="s">
        <v>38</v>
      </c>
      <c r="G92" s="20" t="s">
        <v>39</v>
      </c>
      <c r="H92" s="20" t="s">
        <v>40</v>
      </c>
      <c r="I92" s="20" t="s">
        <v>69</v>
      </c>
    </row>
    <row r="93" spans="2:9" x14ac:dyDescent="0.25">
      <c r="B93" s="11" t="s">
        <v>132</v>
      </c>
      <c r="D93" s="16" t="s">
        <v>35</v>
      </c>
      <c r="E93" s="14"/>
      <c r="F93" s="19">
        <f t="shared" ref="F93:H95" si="36">F42-E42</f>
        <v>1596.304347826087</v>
      </c>
      <c r="G93" s="19">
        <f t="shared" si="36"/>
        <v>2419.565217391304</v>
      </c>
      <c r="H93" s="19">
        <f t="shared" si="36"/>
        <v>2131.95652173913</v>
      </c>
      <c r="I93" s="19">
        <f>H42-E42</f>
        <v>6147.8260869565211</v>
      </c>
    </row>
    <row r="94" spans="2:9" x14ac:dyDescent="0.25">
      <c r="B94" s="11" t="s">
        <v>72</v>
      </c>
      <c r="D94" s="16" t="s">
        <v>35</v>
      </c>
      <c r="F94" s="19">
        <f t="shared" si="36"/>
        <v>478.89130434782612</v>
      </c>
      <c r="G94" s="19">
        <f t="shared" si="36"/>
        <v>725.86956521739137</v>
      </c>
      <c r="H94" s="19">
        <f t="shared" si="36"/>
        <v>639.58695652173901</v>
      </c>
      <c r="I94" s="19">
        <f>H43-E43</f>
        <v>1844.3478260869565</v>
      </c>
    </row>
    <row r="95" spans="2:9" x14ac:dyDescent="0.25">
      <c r="B95" s="11" t="s">
        <v>73</v>
      </c>
      <c r="D95" s="16" t="s">
        <v>35</v>
      </c>
      <c r="F95" s="19">
        <f t="shared" si="36"/>
        <v>1117.413043478261</v>
      </c>
      <c r="G95" s="19">
        <f t="shared" si="36"/>
        <v>1693.695652173913</v>
      </c>
      <c r="H95" s="19">
        <f t="shared" si="36"/>
        <v>1492.369565217391</v>
      </c>
      <c r="I95" s="19">
        <f>H44-E44</f>
        <v>4303.478260869565</v>
      </c>
    </row>
    <row r="96" spans="2:9" x14ac:dyDescent="0.25">
      <c r="F96" s="19"/>
      <c r="G96" s="19"/>
      <c r="H96" s="19"/>
    </row>
    <row r="97" spans="1:17" ht="12" x14ac:dyDescent="0.3">
      <c r="B97" s="2" t="s">
        <v>135</v>
      </c>
      <c r="D97" s="41"/>
      <c r="E97" s="20"/>
      <c r="F97" s="20"/>
      <c r="G97" s="20"/>
      <c r="H97" s="20"/>
      <c r="I97" s="20"/>
    </row>
    <row r="98" spans="1:17" ht="12" x14ac:dyDescent="0.3">
      <c r="B98" s="21" t="s">
        <v>31</v>
      </c>
      <c r="C98" s="20" t="s">
        <v>125</v>
      </c>
      <c r="D98" s="22" t="s">
        <v>133</v>
      </c>
      <c r="E98" s="20" t="s">
        <v>131</v>
      </c>
      <c r="F98" s="20" t="s">
        <v>38</v>
      </c>
      <c r="G98" s="20" t="s">
        <v>39</v>
      </c>
      <c r="H98" s="20" t="s">
        <v>40</v>
      </c>
      <c r="I98" s="20" t="s">
        <v>69</v>
      </c>
    </row>
    <row r="99" spans="1:17" x14ac:dyDescent="0.25">
      <c r="B99" s="11" t="s">
        <v>132</v>
      </c>
      <c r="D99" s="16" t="s">
        <v>35</v>
      </c>
      <c r="F99" s="19">
        <f t="shared" ref="F99:H101" si="37">F48-E48</f>
        <v>1795</v>
      </c>
      <c r="G99" s="19">
        <f t="shared" si="37"/>
        <v>2650</v>
      </c>
      <c r="H99" s="19">
        <f t="shared" si="37"/>
        <v>2335</v>
      </c>
      <c r="I99" s="19">
        <f>H48-E48</f>
        <v>6780</v>
      </c>
    </row>
    <row r="100" spans="1:17" x14ac:dyDescent="0.25">
      <c r="B100" s="11" t="s">
        <v>72</v>
      </c>
      <c r="D100" s="16" t="s">
        <v>35</v>
      </c>
      <c r="F100" s="19">
        <f t="shared" si="37"/>
        <v>538.5</v>
      </c>
      <c r="G100" s="19">
        <f t="shared" si="37"/>
        <v>795</v>
      </c>
      <c r="H100" s="19">
        <f t="shared" si="37"/>
        <v>700.5</v>
      </c>
      <c r="I100" s="19">
        <f>H49-E49</f>
        <v>2034</v>
      </c>
    </row>
    <row r="101" spans="1:17" x14ac:dyDescent="0.25">
      <c r="B101" s="11" t="s">
        <v>73</v>
      </c>
      <c r="D101" s="16" t="s">
        <v>35</v>
      </c>
      <c r="F101" s="19">
        <f t="shared" si="37"/>
        <v>1256.5</v>
      </c>
      <c r="G101" s="19">
        <f t="shared" si="37"/>
        <v>1855</v>
      </c>
      <c r="H101" s="19">
        <f t="shared" si="37"/>
        <v>1634.5</v>
      </c>
      <c r="I101" s="19">
        <f>H50-E50</f>
        <v>4746</v>
      </c>
    </row>
    <row r="102" spans="1:17" x14ac:dyDescent="0.25">
      <c r="F102" s="19"/>
      <c r="G102" s="19"/>
      <c r="H102" s="19"/>
    </row>
    <row r="103" spans="1:17" ht="12" x14ac:dyDescent="0.3">
      <c r="B103" s="2" t="s">
        <v>136</v>
      </c>
      <c r="D103" s="41"/>
      <c r="E103" s="20"/>
      <c r="F103" s="20"/>
      <c r="G103" s="20"/>
      <c r="H103" s="20"/>
      <c r="I103" s="20"/>
    </row>
    <row r="104" spans="1:17" ht="12" x14ac:dyDescent="0.3">
      <c r="B104" s="21" t="s">
        <v>31</v>
      </c>
      <c r="C104" s="20" t="s">
        <v>125</v>
      </c>
      <c r="D104" s="22" t="s">
        <v>133</v>
      </c>
      <c r="E104" s="20" t="s">
        <v>131</v>
      </c>
      <c r="F104" s="20" t="s">
        <v>38</v>
      </c>
      <c r="G104" s="20" t="s">
        <v>39</v>
      </c>
      <c r="H104" s="20" t="s">
        <v>40</v>
      </c>
      <c r="I104" s="20" t="s">
        <v>69</v>
      </c>
    </row>
    <row r="105" spans="1:17" x14ac:dyDescent="0.25">
      <c r="B105" s="11" t="s">
        <v>132</v>
      </c>
      <c r="D105" s="16" t="s">
        <v>35</v>
      </c>
      <c r="F105" s="19">
        <f t="shared" ref="F105:H107" si="38">F54-E54</f>
        <v>2689.1304347826085</v>
      </c>
      <c r="G105" s="19">
        <f t="shared" si="38"/>
        <v>3686.9565217391305</v>
      </c>
      <c r="H105" s="19">
        <f t="shared" si="38"/>
        <v>3248.695652173913</v>
      </c>
      <c r="I105" s="19">
        <f>H54-E54</f>
        <v>9624.782608695652</v>
      </c>
    </row>
    <row r="106" spans="1:17" x14ac:dyDescent="0.25">
      <c r="B106" s="11" t="s">
        <v>72</v>
      </c>
      <c r="D106" s="16" t="s">
        <v>35</v>
      </c>
      <c r="F106" s="19">
        <f t="shared" si="38"/>
        <v>806.73913043478262</v>
      </c>
      <c r="G106" s="19">
        <f t="shared" si="38"/>
        <v>1106.0869565217395</v>
      </c>
      <c r="H106" s="19">
        <f t="shared" si="38"/>
        <v>974.60869565217399</v>
      </c>
      <c r="I106" s="19">
        <f>H55-E55</f>
        <v>2887.434782608696</v>
      </c>
    </row>
    <row r="107" spans="1:17" x14ac:dyDescent="0.25">
      <c r="B107" s="11" t="s">
        <v>73</v>
      </c>
      <c r="D107" s="16" t="s">
        <v>35</v>
      </c>
      <c r="F107" s="19">
        <f t="shared" si="38"/>
        <v>1882.391304347826</v>
      </c>
      <c r="G107" s="19">
        <f t="shared" si="38"/>
        <v>2580.869565217391</v>
      </c>
      <c r="H107" s="19">
        <f t="shared" si="38"/>
        <v>2274.086956521739</v>
      </c>
      <c r="I107" s="19">
        <f>H56-E56</f>
        <v>6737.347826086956</v>
      </c>
    </row>
    <row r="109" spans="1:17" x14ac:dyDescent="0.25">
      <c r="A109" s="3" t="s">
        <v>52</v>
      </c>
      <c r="B109" s="4"/>
      <c r="C109" s="4"/>
      <c r="D109" s="17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25">
      <c r="D110" s="1"/>
    </row>
    <row r="111" spans="1:17" x14ac:dyDescent="0.25">
      <c r="A111" s="2" t="s">
        <v>53</v>
      </c>
      <c r="D111" s="1"/>
    </row>
    <row r="112" spans="1:17" x14ac:dyDescent="0.25">
      <c r="D112" s="1"/>
    </row>
    <row r="113" spans="2:8" x14ac:dyDescent="0.25">
      <c r="B113" s="2" t="s">
        <v>54</v>
      </c>
      <c r="C113" s="2"/>
      <c r="D113" s="18"/>
    </row>
    <row r="114" spans="2:8" s="20" customFormat="1" ht="12" x14ac:dyDescent="0.3">
      <c r="B114" s="21" t="s">
        <v>31</v>
      </c>
      <c r="C114" s="21" t="s">
        <v>125</v>
      </c>
      <c r="D114" s="22" t="s">
        <v>133</v>
      </c>
      <c r="E114" s="20" t="s">
        <v>45</v>
      </c>
      <c r="F114" s="20" t="s">
        <v>39</v>
      </c>
      <c r="G114" s="20" t="s">
        <v>40</v>
      </c>
      <c r="H114" s="20" t="s">
        <v>41</v>
      </c>
    </row>
    <row r="115" spans="2:8" x14ac:dyDescent="0.25">
      <c r="B115" s="11" t="s">
        <v>23</v>
      </c>
      <c r="C115" s="11"/>
      <c r="D115" s="16" t="s">
        <v>43</v>
      </c>
      <c r="E115" s="5">
        <v>480</v>
      </c>
      <c r="F115" s="5">
        <v>1383</v>
      </c>
      <c r="G115" s="5">
        <v>524</v>
      </c>
      <c r="H115" s="14">
        <f>SUM(E115:G115)</f>
        <v>2387</v>
      </c>
    </row>
    <row r="116" spans="2:8" x14ac:dyDescent="0.25">
      <c r="B116" s="11" t="s">
        <v>24</v>
      </c>
      <c r="C116" s="11"/>
      <c r="D116" s="16" t="s">
        <v>43</v>
      </c>
      <c r="E116" s="5">
        <v>1776</v>
      </c>
      <c r="F116" s="5">
        <v>5750</v>
      </c>
      <c r="G116" s="5">
        <v>4838</v>
      </c>
      <c r="H116" s="14">
        <f t="shared" ref="H116:H119" si="39">SUM(E116:G116)</f>
        <v>12364</v>
      </c>
    </row>
    <row r="117" spans="2:8" x14ac:dyDescent="0.25">
      <c r="B117" s="11" t="s">
        <v>25</v>
      </c>
      <c r="C117" s="11"/>
      <c r="D117" s="16" t="s">
        <v>43</v>
      </c>
      <c r="E117" s="5">
        <v>1283</v>
      </c>
      <c r="F117" s="5">
        <v>3429</v>
      </c>
      <c r="G117" s="5">
        <v>3651</v>
      </c>
      <c r="H117" s="14">
        <f t="shared" si="39"/>
        <v>8363</v>
      </c>
    </row>
    <row r="118" spans="2:8" x14ac:dyDescent="0.25">
      <c r="B118" s="11" t="s">
        <v>44</v>
      </c>
      <c r="C118" s="11"/>
      <c r="D118" s="16" t="s">
        <v>43</v>
      </c>
      <c r="E118" s="5">
        <v>26027</v>
      </c>
      <c r="F118" s="5">
        <v>8036</v>
      </c>
      <c r="G118" s="5">
        <v>32575</v>
      </c>
      <c r="H118" s="14">
        <f t="shared" si="39"/>
        <v>66638</v>
      </c>
    </row>
    <row r="119" spans="2:8" x14ac:dyDescent="0.25">
      <c r="B119" s="11" t="s">
        <v>26</v>
      </c>
      <c r="C119" s="11"/>
      <c r="D119" s="16" t="s">
        <v>43</v>
      </c>
      <c r="E119" s="5">
        <v>8742</v>
      </c>
      <c r="F119" s="5">
        <v>9406</v>
      </c>
      <c r="G119" s="5">
        <v>7237</v>
      </c>
      <c r="H119" s="14">
        <f t="shared" si="39"/>
        <v>25385</v>
      </c>
    </row>
    <row r="120" spans="2:8" x14ac:dyDescent="0.25">
      <c r="B120" s="11" t="s">
        <v>27</v>
      </c>
      <c r="C120" s="11"/>
      <c r="D120" s="16" t="s">
        <v>43</v>
      </c>
      <c r="E120" s="15">
        <f>SUM(E115:E119)</f>
        <v>38308</v>
      </c>
      <c r="F120" s="15">
        <f>SUM(F115:F119)</f>
        <v>28004</v>
      </c>
      <c r="G120" s="15">
        <f>SUM(G115:G119)</f>
        <v>48825</v>
      </c>
      <c r="H120" s="15">
        <f>SUM(H115:H119)</f>
        <v>115137</v>
      </c>
    </row>
    <row r="121" spans="2:8" x14ac:dyDescent="0.25">
      <c r="D121" s="1"/>
      <c r="H121" s="15"/>
    </row>
    <row r="122" spans="2:8" x14ac:dyDescent="0.25">
      <c r="B122" s="2" t="s">
        <v>53</v>
      </c>
      <c r="C122" s="2"/>
      <c r="D122" s="18"/>
    </row>
    <row r="123" spans="2:8" ht="12" x14ac:dyDescent="0.3">
      <c r="B123" s="21" t="s">
        <v>31</v>
      </c>
      <c r="C123" s="21" t="s">
        <v>125</v>
      </c>
      <c r="D123" s="22" t="s">
        <v>133</v>
      </c>
      <c r="E123" s="20" t="s">
        <v>45</v>
      </c>
      <c r="F123" s="20" t="s">
        <v>39</v>
      </c>
      <c r="G123" s="20" t="s">
        <v>40</v>
      </c>
      <c r="H123" s="20"/>
    </row>
    <row r="124" spans="2:8" x14ac:dyDescent="0.25">
      <c r="B124" s="11" t="s">
        <v>23</v>
      </c>
      <c r="C124" s="11"/>
      <c r="D124" s="16" t="s">
        <v>56</v>
      </c>
      <c r="E124" s="23">
        <f>E115/SUM(E72:F72)</f>
        <v>15.483870967741936</v>
      </c>
      <c r="F124" s="23">
        <f t="shared" ref="F124:G126" si="40">F115/G72</f>
        <v>12.026086956521739</v>
      </c>
      <c r="G124" s="23">
        <f t="shared" si="40"/>
        <v>13.1</v>
      </c>
      <c r="H124" s="14"/>
    </row>
    <row r="125" spans="2:8" x14ac:dyDescent="0.25">
      <c r="B125" s="11" t="s">
        <v>24</v>
      </c>
      <c r="C125" s="11"/>
      <c r="D125" s="16" t="s">
        <v>56</v>
      </c>
      <c r="E125" s="23">
        <f>E116/(G20-E20)</f>
        <v>16.914285714285715</v>
      </c>
      <c r="F125" s="23">
        <f t="shared" si="40"/>
        <v>11.855670103092784</v>
      </c>
      <c r="G125" s="23">
        <f t="shared" si="40"/>
        <v>12.469072164948454</v>
      </c>
      <c r="H125" s="14"/>
    </row>
    <row r="126" spans="2:8" x14ac:dyDescent="0.25">
      <c r="B126" s="11" t="s">
        <v>25</v>
      </c>
      <c r="C126" s="11"/>
      <c r="D126" s="16" t="s">
        <v>56</v>
      </c>
      <c r="E126" s="23">
        <f>E117/SUM(E74:F74)</f>
        <v>14.415730337078651</v>
      </c>
      <c r="F126" s="23">
        <f t="shared" si="40"/>
        <v>16.174528301886792</v>
      </c>
      <c r="G126" s="23">
        <f t="shared" si="40"/>
        <v>16.299107142857142</v>
      </c>
      <c r="H126" s="14"/>
    </row>
    <row r="127" spans="2:8" x14ac:dyDescent="0.25">
      <c r="B127" s="11" t="s">
        <v>44</v>
      </c>
      <c r="C127" s="11"/>
      <c r="D127" s="16" t="s">
        <v>56</v>
      </c>
      <c r="E127" s="23">
        <f>E118/SUM(E75:F76)</f>
        <v>5.644545651702451</v>
      </c>
      <c r="F127" s="23">
        <f>F118/SUM(G75:G76)</f>
        <v>10.019950124688279</v>
      </c>
      <c r="G127" s="23">
        <f>G118/SUM(H75:H76)</f>
        <v>10.450753930060957</v>
      </c>
      <c r="H127" s="14"/>
    </row>
    <row r="128" spans="2:8" x14ac:dyDescent="0.25">
      <c r="B128" s="11" t="s">
        <v>26</v>
      </c>
      <c r="C128" s="11"/>
      <c r="D128" s="16" t="s">
        <v>56</v>
      </c>
      <c r="E128" s="23">
        <f>E119/SUM(E77:F77)</f>
        <v>4.0156178226917776</v>
      </c>
      <c r="F128" s="23">
        <f>F119/G77</f>
        <v>3.5494339622641511</v>
      </c>
      <c r="G128" s="23">
        <f>G119/H77</f>
        <v>3.099357601713062</v>
      </c>
      <c r="H128" s="14"/>
    </row>
    <row r="130" spans="1:17" x14ac:dyDescent="0.25">
      <c r="A130" s="2" t="s">
        <v>57</v>
      </c>
    </row>
    <row r="132" spans="1:17" ht="12" x14ac:dyDescent="0.3">
      <c r="B132" s="2" t="s">
        <v>57</v>
      </c>
      <c r="D132" s="22"/>
    </row>
    <row r="133" spans="1:17" ht="12" x14ac:dyDescent="0.3">
      <c r="B133" s="21" t="s">
        <v>31</v>
      </c>
      <c r="C133" s="1" t="s">
        <v>125</v>
      </c>
      <c r="D133" s="22" t="s">
        <v>133</v>
      </c>
      <c r="E133" s="20" t="s">
        <v>38</v>
      </c>
      <c r="F133" s="20" t="s">
        <v>39</v>
      </c>
      <c r="G133" s="20" t="s">
        <v>40</v>
      </c>
    </row>
    <row r="134" spans="1:17" x14ac:dyDescent="0.25">
      <c r="B134" s="11" t="s">
        <v>23</v>
      </c>
      <c r="D134" s="16" t="s">
        <v>56</v>
      </c>
      <c r="E134" s="24">
        <v>17.3</v>
      </c>
      <c r="F134" s="23">
        <f>E134*F124/E124</f>
        <v>13.436646739130435</v>
      </c>
      <c r="G134" s="23">
        <f>F134*G124/F124</f>
        <v>14.636520833333332</v>
      </c>
    </row>
    <row r="135" spans="1:17" x14ac:dyDescent="0.25">
      <c r="B135" s="11" t="s">
        <v>24</v>
      </c>
      <c r="D135" s="16" t="s">
        <v>56</v>
      </c>
      <c r="E135" s="24">
        <v>7.6</v>
      </c>
      <c r="F135" s="23">
        <f t="shared" ref="F135:G135" si="41">E135*F125/E125</f>
        <v>5.3270409584842575</v>
      </c>
      <c r="G135" s="23">
        <f t="shared" si="41"/>
        <v>5.6026574254667034</v>
      </c>
    </row>
    <row r="136" spans="1:17" x14ac:dyDescent="0.25">
      <c r="B136" s="11" t="s">
        <v>25</v>
      </c>
      <c r="D136" s="16" t="s">
        <v>56</v>
      </c>
      <c r="E136" s="24">
        <v>7.6</v>
      </c>
      <c r="F136" s="23">
        <f t="shared" ref="F136:G136" si="42">E136*F126/E126</f>
        <v>8.5272415770820142</v>
      </c>
      <c r="G136" s="23">
        <f t="shared" si="42"/>
        <v>8.5929197750807251</v>
      </c>
    </row>
    <row r="137" spans="1:17" x14ac:dyDescent="0.25">
      <c r="B137" s="11" t="s">
        <v>32</v>
      </c>
      <c r="D137" s="16" t="s">
        <v>56</v>
      </c>
      <c r="E137" s="24">
        <v>5.4</v>
      </c>
      <c r="F137" s="24">
        <v>5.4</v>
      </c>
      <c r="G137" s="24">
        <v>5.3</v>
      </c>
    </row>
    <row r="138" spans="1:17" x14ac:dyDescent="0.25">
      <c r="B138" s="11" t="s">
        <v>33</v>
      </c>
      <c r="D138" s="16" t="s">
        <v>56</v>
      </c>
      <c r="E138" s="24">
        <v>15.7</v>
      </c>
      <c r="F138" s="24">
        <v>15.4</v>
      </c>
      <c r="G138" s="24">
        <v>14.8</v>
      </c>
    </row>
    <row r="139" spans="1:17" x14ac:dyDescent="0.25">
      <c r="B139" s="11" t="s">
        <v>26</v>
      </c>
      <c r="D139" s="16" t="s">
        <v>56</v>
      </c>
      <c r="E139" s="24">
        <v>4.4000000000000004</v>
      </c>
      <c r="F139" s="23">
        <f>E139*F128/E128</f>
        <v>3.8891921800201157</v>
      </c>
      <c r="G139" s="23">
        <f>F139*G128/F128</f>
        <v>3.3960336988434086</v>
      </c>
    </row>
    <row r="141" spans="1:17" x14ac:dyDescent="0.25">
      <c r="A141" s="3" t="s">
        <v>58</v>
      </c>
      <c r="B141" s="4"/>
      <c r="C141" s="4"/>
      <c r="D141" s="17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3" spans="1:17" x14ac:dyDescent="0.25">
      <c r="A143" s="2" t="s">
        <v>61</v>
      </c>
    </row>
    <row r="145" spans="2:11" x14ac:dyDescent="0.25">
      <c r="B145" s="2" t="s">
        <v>62</v>
      </c>
    </row>
    <row r="146" spans="2:11" ht="12" x14ac:dyDescent="0.3">
      <c r="B146" s="21" t="s">
        <v>31</v>
      </c>
      <c r="C146" s="1" t="s">
        <v>125</v>
      </c>
      <c r="D146" s="22" t="s">
        <v>133</v>
      </c>
      <c r="E146" s="20" t="s">
        <v>38</v>
      </c>
      <c r="F146" s="20" t="s">
        <v>39</v>
      </c>
      <c r="G146" s="20" t="s">
        <v>40</v>
      </c>
      <c r="H146" s="20" t="s">
        <v>41</v>
      </c>
      <c r="I146" s="20"/>
      <c r="J146" s="20"/>
      <c r="K146" s="20"/>
    </row>
    <row r="147" spans="2:11" x14ac:dyDescent="0.25">
      <c r="B147" s="11" t="s">
        <v>23</v>
      </c>
      <c r="D147" s="16" t="s">
        <v>43</v>
      </c>
      <c r="E147" s="14">
        <f t="shared" ref="E147:G149" si="43">F62*(F62&gt;0)*E124</f>
        <v>0</v>
      </c>
      <c r="F147" s="14">
        <f t="shared" si="43"/>
        <v>1262.7391304347827</v>
      </c>
      <c r="G147" s="14">
        <f t="shared" si="43"/>
        <v>478.43478260869676</v>
      </c>
      <c r="H147" s="14">
        <f>SUM(E147:G147)</f>
        <v>1741.1739130434794</v>
      </c>
    </row>
    <row r="148" spans="2:11" x14ac:dyDescent="0.25">
      <c r="B148" s="11" t="s">
        <v>24</v>
      </c>
      <c r="D148" s="16" t="s">
        <v>43</v>
      </c>
      <c r="E148" s="14">
        <f t="shared" si="43"/>
        <v>0</v>
      </c>
      <c r="F148" s="14">
        <f t="shared" si="43"/>
        <v>5249.9999999999991</v>
      </c>
      <c r="G148" s="14">
        <f t="shared" si="43"/>
        <v>4417.3043478260879</v>
      </c>
      <c r="H148" s="14">
        <f t="shared" ref="H148:H151" si="44">SUM(E148:G148)</f>
        <v>9667.3043478260879</v>
      </c>
    </row>
    <row r="149" spans="2:11" x14ac:dyDescent="0.25">
      <c r="B149" s="11" t="s">
        <v>25</v>
      </c>
      <c r="D149" s="16" t="s">
        <v>43</v>
      </c>
      <c r="E149" s="14">
        <f t="shared" si="43"/>
        <v>583.52369320957462</v>
      </c>
      <c r="F149" s="14">
        <f t="shared" si="43"/>
        <v>3130.826086956522</v>
      </c>
      <c r="G149" s="14">
        <f t="shared" si="43"/>
        <v>3333.5217391304332</v>
      </c>
      <c r="H149" s="14">
        <f t="shared" si="44"/>
        <v>7047.8715192965301</v>
      </c>
    </row>
    <row r="150" spans="2:11" x14ac:dyDescent="0.25">
      <c r="B150" s="11" t="s">
        <v>44</v>
      </c>
      <c r="D150" s="16" t="s">
        <v>43</v>
      </c>
      <c r="E150" s="14">
        <f>(F65+F66)*((F65+F66)&gt;0)*E127</f>
        <v>15845.221304442119</v>
      </c>
      <c r="F150" s="14">
        <f>(G65+G66)*((G65+G66)&gt;0)*F127</f>
        <v>7337.217391304338</v>
      </c>
      <c r="G150" s="14">
        <f>(H65+H66)*((H65+H66)&gt;0)*G127</f>
        <v>29742.391304347828</v>
      </c>
      <c r="H150" s="14">
        <f t="shared" si="44"/>
        <v>52924.830000094284</v>
      </c>
    </row>
    <row r="151" spans="2:11" x14ac:dyDescent="0.25">
      <c r="B151" s="11" t="s">
        <v>26</v>
      </c>
      <c r="D151" s="16" t="s">
        <v>43</v>
      </c>
      <c r="E151" s="14">
        <f>F67*(F67&gt;0)*E128</f>
        <v>6410.1481895708093</v>
      </c>
      <c r="F151" s="14">
        <f>G67*(G67&gt;0)*F128</f>
        <v>8588.0869565217381</v>
      </c>
      <c r="G151" s="14">
        <f>H67*(H67&gt;0)*G128</f>
        <v>6607.6956521739112</v>
      </c>
      <c r="H151" s="14">
        <f t="shared" si="44"/>
        <v>21605.930798266458</v>
      </c>
    </row>
    <row r="152" spans="2:11" x14ac:dyDescent="0.25">
      <c r="B152" s="11" t="s">
        <v>27</v>
      </c>
      <c r="C152" s="11"/>
      <c r="D152" s="16" t="s">
        <v>43</v>
      </c>
      <c r="E152" s="15">
        <f>SUM(E147:E151)</f>
        <v>22838.893187222504</v>
      </c>
      <c r="F152" s="15">
        <f>SUM(F147:F151)</f>
        <v>25568.869565217377</v>
      </c>
      <c r="G152" s="15">
        <f>SUM(G147:G151)</f>
        <v>44579.34782608696</v>
      </c>
      <c r="H152" s="15">
        <f>SUM(H147:H151)</f>
        <v>92987.110578526845</v>
      </c>
    </row>
    <row r="154" spans="2:11" x14ac:dyDescent="0.25">
      <c r="B154" s="2" t="s">
        <v>63</v>
      </c>
    </row>
    <row r="155" spans="2:11" ht="12" x14ac:dyDescent="0.3">
      <c r="B155" s="21" t="s">
        <v>31</v>
      </c>
      <c r="C155" s="1" t="s">
        <v>125</v>
      </c>
      <c r="D155" s="22" t="s">
        <v>133</v>
      </c>
      <c r="E155" s="20" t="s">
        <v>38</v>
      </c>
      <c r="F155" s="20" t="s">
        <v>39</v>
      </c>
      <c r="G155" s="20" t="s">
        <v>40</v>
      </c>
      <c r="H155" s="20" t="s">
        <v>41</v>
      </c>
    </row>
    <row r="156" spans="2:11" x14ac:dyDescent="0.25">
      <c r="B156" s="11" t="s">
        <v>23</v>
      </c>
      <c r="D156" s="16" t="s">
        <v>43</v>
      </c>
      <c r="E156" s="14">
        <f t="shared" ref="E156:G158" si="45">F72*(F72&gt;0)*E124</f>
        <v>201.29032258064518</v>
      </c>
      <c r="F156" s="14">
        <f t="shared" si="45"/>
        <v>1383</v>
      </c>
      <c r="G156" s="14">
        <f t="shared" si="45"/>
        <v>524</v>
      </c>
      <c r="H156" s="14">
        <f>SUM(E156:G156)</f>
        <v>2108.2903225806449</v>
      </c>
    </row>
    <row r="157" spans="2:11" x14ac:dyDescent="0.25">
      <c r="B157" s="11" t="s">
        <v>24</v>
      </c>
      <c r="D157" s="16" t="s">
        <v>43</v>
      </c>
      <c r="E157" s="14">
        <f t="shared" si="45"/>
        <v>0</v>
      </c>
      <c r="F157" s="14">
        <f t="shared" si="45"/>
        <v>5750</v>
      </c>
      <c r="G157" s="14">
        <f t="shared" si="45"/>
        <v>4838</v>
      </c>
      <c r="H157" s="14">
        <f t="shared" ref="H157:H160" si="46">SUM(E157:G157)</f>
        <v>10588</v>
      </c>
    </row>
    <row r="158" spans="2:11" x14ac:dyDescent="0.25">
      <c r="B158" s="11" t="s">
        <v>25</v>
      </c>
      <c r="D158" s="16" t="s">
        <v>43</v>
      </c>
      <c r="E158" s="14">
        <f t="shared" si="45"/>
        <v>965.85393258426961</v>
      </c>
      <c r="F158" s="14">
        <f t="shared" si="45"/>
        <v>3429</v>
      </c>
      <c r="G158" s="14">
        <f t="shared" si="45"/>
        <v>3651</v>
      </c>
      <c r="H158" s="14">
        <f t="shared" si="46"/>
        <v>8045.8539325842694</v>
      </c>
    </row>
    <row r="159" spans="2:11" x14ac:dyDescent="0.25">
      <c r="B159" s="11" t="s">
        <v>44</v>
      </c>
      <c r="D159" s="16" t="s">
        <v>43</v>
      </c>
      <c r="E159" s="14">
        <f>(F75+F76)*((F75+F76)&gt;0)*E127</f>
        <v>20506.634352635003</v>
      </c>
      <c r="F159" s="14">
        <f>(G75+G76)*((G75+G76)&gt;0)*F127</f>
        <v>8036</v>
      </c>
      <c r="G159" s="14">
        <f>(H75+H76)*((H75+H76)&gt;0)*G127</f>
        <v>32575.000000000004</v>
      </c>
      <c r="H159" s="14">
        <f t="shared" si="46"/>
        <v>61117.63435263501</v>
      </c>
    </row>
    <row r="160" spans="2:11" x14ac:dyDescent="0.25">
      <c r="B160" s="11" t="s">
        <v>26</v>
      </c>
      <c r="D160" s="16" t="s">
        <v>43</v>
      </c>
      <c r="E160" s="14">
        <f>F77*(F77&gt;0)*E128</f>
        <v>7208.0339917317406</v>
      </c>
      <c r="F160" s="14">
        <f>G77*(G77&gt;0)*F128</f>
        <v>9406</v>
      </c>
      <c r="G160" s="14">
        <f>H77*(H77&gt;0)*G128</f>
        <v>7237</v>
      </c>
      <c r="H160" s="14">
        <f t="shared" si="46"/>
        <v>23851.03399173174</v>
      </c>
    </row>
    <row r="161" spans="1:8" x14ac:dyDescent="0.25">
      <c r="B161" s="11" t="s">
        <v>27</v>
      </c>
      <c r="C161" s="11"/>
      <c r="D161" s="16" t="s">
        <v>43</v>
      </c>
      <c r="E161" s="15">
        <f>SUM(E156:E160)</f>
        <v>28881.812599531659</v>
      </c>
      <c r="F161" s="15">
        <f>SUM(F156:F160)</f>
        <v>28004</v>
      </c>
      <c r="G161" s="15">
        <f>SUM(G156:G160)</f>
        <v>48825</v>
      </c>
      <c r="H161" s="15">
        <f>SUM(H156:H160)</f>
        <v>105710.81259953167</v>
      </c>
    </row>
    <row r="163" spans="1:8" x14ac:dyDescent="0.25">
      <c r="B163" s="2" t="s">
        <v>64</v>
      </c>
    </row>
    <row r="164" spans="1:8" ht="12" x14ac:dyDescent="0.3">
      <c r="B164" s="21" t="s">
        <v>31</v>
      </c>
      <c r="C164" s="1" t="s">
        <v>125</v>
      </c>
      <c r="D164" s="22" t="s">
        <v>133</v>
      </c>
      <c r="E164" s="20" t="s">
        <v>38</v>
      </c>
      <c r="F164" s="20" t="s">
        <v>39</v>
      </c>
      <c r="G164" s="20" t="s">
        <v>40</v>
      </c>
      <c r="H164" s="20" t="s">
        <v>41</v>
      </c>
    </row>
    <row r="165" spans="1:8" x14ac:dyDescent="0.25">
      <c r="B165" s="11" t="s">
        <v>23</v>
      </c>
      <c r="D165" s="16" t="s">
        <v>43</v>
      </c>
      <c r="E165" s="14">
        <f t="shared" ref="E165:G167" si="47">F82*(F82&gt;0)*E124</f>
        <v>6229.9018232819071</v>
      </c>
      <c r="F165" s="14">
        <f t="shared" si="47"/>
        <v>1924.1739130434783</v>
      </c>
      <c r="G165" s="14">
        <f t="shared" si="47"/>
        <v>729.04347826086985</v>
      </c>
      <c r="H165" s="14">
        <f>SUM(E165:G165)</f>
        <v>8883.1192145862551</v>
      </c>
    </row>
    <row r="166" spans="1:8" x14ac:dyDescent="0.25">
      <c r="B166" s="11" t="s">
        <v>24</v>
      </c>
      <c r="D166" s="16" t="s">
        <v>43</v>
      </c>
      <c r="E166" s="14">
        <f t="shared" si="47"/>
        <v>0</v>
      </c>
      <c r="F166" s="14">
        <f t="shared" si="47"/>
        <v>7999.9999999999982</v>
      </c>
      <c r="G166" s="14">
        <f t="shared" si="47"/>
        <v>6731.130434782609</v>
      </c>
      <c r="H166" s="14">
        <f t="shared" ref="H166:H169" si="48">SUM(E166:G166)</f>
        <v>14731.130434782608</v>
      </c>
    </row>
    <row r="167" spans="1:8" x14ac:dyDescent="0.25">
      <c r="B167" s="11" t="s">
        <v>25</v>
      </c>
      <c r="D167" s="16" t="s">
        <v>43</v>
      </c>
      <c r="E167" s="14">
        <f t="shared" si="47"/>
        <v>2686.3400097703952</v>
      </c>
      <c r="F167" s="14">
        <f t="shared" si="47"/>
        <v>4770.7826086956511</v>
      </c>
      <c r="G167" s="14">
        <f t="shared" si="47"/>
        <v>5079.6521739130458</v>
      </c>
      <c r="H167" s="14">
        <f t="shared" si="48"/>
        <v>12536.774792379092</v>
      </c>
    </row>
    <row r="168" spans="1:8" x14ac:dyDescent="0.25">
      <c r="B168" s="11" t="s">
        <v>44</v>
      </c>
      <c r="D168" s="16" t="s">
        <v>43</v>
      </c>
      <c r="E168" s="14">
        <f>(F85+F86)*((F85+F86)&gt;0)*E127</f>
        <v>41482.993069502991</v>
      </c>
      <c r="F168" s="14">
        <f>(G85+G86)*((G85+G86)&gt;0)*F127</f>
        <v>11180.521739130427</v>
      </c>
      <c r="G168" s="14">
        <f>(H85+H86)*((H85+H86)&gt;0)*G127</f>
        <v>45321.739130434784</v>
      </c>
      <c r="H168" s="14">
        <f t="shared" si="48"/>
        <v>97985.253939068207</v>
      </c>
    </row>
    <row r="169" spans="1:8" x14ac:dyDescent="0.25">
      <c r="B169" s="11" t="s">
        <v>26</v>
      </c>
      <c r="D169" s="16" t="s">
        <v>43</v>
      </c>
      <c r="E169" s="14">
        <f>F87*(F87&gt;0)*E128</f>
        <v>10798.520101455932</v>
      </c>
      <c r="F169" s="14">
        <f>G87*(G87&gt;0)*F128</f>
        <v>13086.608695652174</v>
      </c>
      <c r="G169" s="14">
        <f>H87*(H87&gt;0)*G128</f>
        <v>10068.86956521739</v>
      </c>
      <c r="H169" s="14">
        <f t="shared" si="48"/>
        <v>33953.998362325496</v>
      </c>
    </row>
    <row r="170" spans="1:8" x14ac:dyDescent="0.25">
      <c r="B170" s="11" t="s">
        <v>27</v>
      </c>
      <c r="C170" s="11"/>
      <c r="D170" s="16" t="s">
        <v>43</v>
      </c>
      <c r="E170" s="15">
        <f>SUM(E165:E169)</f>
        <v>61197.755004011226</v>
      </c>
      <c r="F170" s="15">
        <f>SUM(F165:F169)</f>
        <v>38962.086956521729</v>
      </c>
      <c r="G170" s="15">
        <f>SUM(G165:G169)</f>
        <v>67930.434782608703</v>
      </c>
      <c r="H170" s="15">
        <f>SUM(H165:H169)</f>
        <v>168090.27674314164</v>
      </c>
    </row>
    <row r="172" spans="1:8" x14ac:dyDescent="0.25">
      <c r="A172" s="2" t="s">
        <v>68</v>
      </c>
    </row>
    <row r="173" spans="1:8" x14ac:dyDescent="0.25">
      <c r="B173" s="2" t="s">
        <v>65</v>
      </c>
    </row>
    <row r="174" spans="1:8" ht="12" x14ac:dyDescent="0.3">
      <c r="B174" s="21" t="s">
        <v>31</v>
      </c>
      <c r="C174" s="1" t="s">
        <v>125</v>
      </c>
      <c r="D174" s="22" t="s">
        <v>133</v>
      </c>
      <c r="E174" s="20" t="s">
        <v>38</v>
      </c>
      <c r="F174" s="20" t="s">
        <v>39</v>
      </c>
      <c r="G174" s="20" t="s">
        <v>40</v>
      </c>
      <c r="H174" s="20" t="s">
        <v>41</v>
      </c>
    </row>
    <row r="175" spans="1:8" x14ac:dyDescent="0.25">
      <c r="B175" s="11" t="s">
        <v>23</v>
      </c>
      <c r="D175" s="16" t="s">
        <v>43</v>
      </c>
      <c r="E175" s="14">
        <f t="shared" ref="E175:G180" si="49">F62*(F62&gt;0)*E134</f>
        <v>0</v>
      </c>
      <c r="F175" s="14">
        <f t="shared" si="49"/>
        <v>1410.8479076086956</v>
      </c>
      <c r="G175" s="14">
        <f t="shared" si="49"/>
        <v>534.55119565217512</v>
      </c>
      <c r="H175" s="14">
        <f>SUM(E175:G175)</f>
        <v>1945.3991032608706</v>
      </c>
    </row>
    <row r="176" spans="1:8" x14ac:dyDescent="0.25">
      <c r="B176" s="11" t="s">
        <v>24</v>
      </c>
      <c r="D176" s="16" t="s">
        <v>43</v>
      </c>
      <c r="E176" s="14">
        <f t="shared" si="49"/>
        <v>0</v>
      </c>
      <c r="F176" s="14">
        <f t="shared" si="49"/>
        <v>2358.952702702702</v>
      </c>
      <c r="G176" s="14">
        <f t="shared" si="49"/>
        <v>1984.802291421857</v>
      </c>
      <c r="H176" s="14">
        <f>SUM(E176:G176)</f>
        <v>4343.7549941245588</v>
      </c>
    </row>
    <row r="177" spans="2:8" x14ac:dyDescent="0.25">
      <c r="B177" s="11" t="s">
        <v>25</v>
      </c>
      <c r="D177" s="16" t="s">
        <v>43</v>
      </c>
      <c r="E177" s="14">
        <f t="shared" si="49"/>
        <v>307.63478260869545</v>
      </c>
      <c r="F177" s="14">
        <f t="shared" si="49"/>
        <v>1650.5773696160493</v>
      </c>
      <c r="G177" s="14">
        <f t="shared" si="49"/>
        <v>1757.4388966078136</v>
      </c>
      <c r="H177" s="14">
        <f t="shared" ref="H177:H180" si="50">SUM(E177:G177)</f>
        <v>3715.6510488325584</v>
      </c>
    </row>
    <row r="178" spans="2:8" x14ac:dyDescent="0.25">
      <c r="B178" s="11" t="s">
        <v>32</v>
      </c>
      <c r="D178" s="16" t="s">
        <v>43</v>
      </c>
      <c r="E178" s="14">
        <f t="shared" si="49"/>
        <v>15158.739130434782</v>
      </c>
      <c r="F178" s="14">
        <f t="shared" si="49"/>
        <v>379.64347826086487</v>
      </c>
      <c r="G178" s="14">
        <f t="shared" si="49"/>
        <v>130.65652173913296</v>
      </c>
      <c r="H178" s="14">
        <f t="shared" si="50"/>
        <v>15669.03913043478</v>
      </c>
    </row>
    <row r="179" spans="2:8" x14ac:dyDescent="0.25">
      <c r="B179" s="11" t="s">
        <v>33</v>
      </c>
      <c r="E179" s="14">
        <f t="shared" si="49"/>
        <v>0</v>
      </c>
      <c r="F179" s="14">
        <f t="shared" si="49"/>
        <v>10194.130434782608</v>
      </c>
      <c r="G179" s="14">
        <f t="shared" si="49"/>
        <v>41755.304347826081</v>
      </c>
      <c r="H179" s="14">
        <f t="shared" si="50"/>
        <v>51949.434782608689</v>
      </c>
    </row>
    <row r="180" spans="2:8" x14ac:dyDescent="0.25">
      <c r="B180" s="11" t="s">
        <v>26</v>
      </c>
      <c r="D180" s="16" t="s">
        <v>43</v>
      </c>
      <c r="E180" s="14">
        <f t="shared" si="49"/>
        <v>7023.739130434783</v>
      </c>
      <c r="F180" s="14">
        <f t="shared" si="49"/>
        <v>9410.1541225269302</v>
      </c>
      <c r="G180" s="14">
        <f t="shared" si="49"/>
        <v>7240.1961922950659</v>
      </c>
      <c r="H180" s="14">
        <f t="shared" si="50"/>
        <v>23674.089445256777</v>
      </c>
    </row>
    <row r="181" spans="2:8" x14ac:dyDescent="0.25">
      <c r="B181" s="11" t="s">
        <v>27</v>
      </c>
      <c r="C181" s="11"/>
      <c r="D181" s="16" t="s">
        <v>43</v>
      </c>
      <c r="E181" s="15">
        <f>SUM(E175:E180)</f>
        <v>22490.113043478261</v>
      </c>
      <c r="F181" s="15">
        <f>SUM(F175:F180)</f>
        <v>25404.306015497852</v>
      </c>
      <c r="G181" s="15">
        <f>SUM(G175:G180)</f>
        <v>53402.949445542123</v>
      </c>
      <c r="H181" s="15">
        <f>SUM(H175:H180)</f>
        <v>101297.36850451824</v>
      </c>
    </row>
    <row r="183" spans="2:8" x14ac:dyDescent="0.25">
      <c r="B183" s="2" t="s">
        <v>66</v>
      </c>
    </row>
    <row r="184" spans="2:8" ht="12" x14ac:dyDescent="0.3">
      <c r="B184" s="21" t="s">
        <v>31</v>
      </c>
      <c r="C184" s="1" t="s">
        <v>125</v>
      </c>
      <c r="D184" s="22" t="s">
        <v>133</v>
      </c>
      <c r="E184" s="20" t="s">
        <v>38</v>
      </c>
      <c r="F184" s="20" t="s">
        <v>39</v>
      </c>
      <c r="G184" s="20" t="s">
        <v>40</v>
      </c>
      <c r="H184" s="20" t="s">
        <v>41</v>
      </c>
    </row>
    <row r="185" spans="2:8" x14ac:dyDescent="0.25">
      <c r="B185" s="11" t="s">
        <v>23</v>
      </c>
      <c r="D185" s="16" t="s">
        <v>43</v>
      </c>
      <c r="E185" s="14">
        <f t="shared" ref="E185:G190" si="51">F72*(F72&gt;0)*E134</f>
        <v>224.9</v>
      </c>
      <c r="F185" s="14">
        <f t="shared" si="51"/>
        <v>1545.214375</v>
      </c>
      <c r="G185" s="14">
        <f t="shared" si="51"/>
        <v>585.46083333333331</v>
      </c>
      <c r="H185" s="14">
        <f>SUM(E185:G185)</f>
        <v>2355.5752083333336</v>
      </c>
    </row>
    <row r="186" spans="2:8" x14ac:dyDescent="0.25">
      <c r="B186" s="11" t="s">
        <v>24</v>
      </c>
      <c r="D186" s="16" t="s">
        <v>43</v>
      </c>
      <c r="E186" s="14">
        <f t="shared" si="51"/>
        <v>0</v>
      </c>
      <c r="F186" s="14">
        <f t="shared" si="51"/>
        <v>2583.614864864865</v>
      </c>
      <c r="G186" s="14">
        <f t="shared" si="51"/>
        <v>2173.8310810810808</v>
      </c>
      <c r="H186" s="14">
        <f t="shared" ref="H186:H190" si="52">SUM(E186:G186)</f>
        <v>4757.4459459459458</v>
      </c>
    </row>
    <row r="187" spans="2:8" x14ac:dyDescent="0.25">
      <c r="B187" s="11" t="s">
        <v>25</v>
      </c>
      <c r="D187" s="16" t="s">
        <v>43</v>
      </c>
      <c r="E187" s="14">
        <f t="shared" si="51"/>
        <v>509.2</v>
      </c>
      <c r="F187" s="14">
        <f t="shared" si="51"/>
        <v>1807.775214341387</v>
      </c>
      <c r="G187" s="14">
        <f t="shared" si="51"/>
        <v>1924.8140296180825</v>
      </c>
      <c r="H187" s="14">
        <f t="shared" si="52"/>
        <v>4241.7892439594698</v>
      </c>
    </row>
    <row r="188" spans="2:8" x14ac:dyDescent="0.25">
      <c r="B188" s="11" t="s">
        <v>32</v>
      </c>
      <c r="D188" s="16" t="s">
        <v>43</v>
      </c>
      <c r="E188" s="14">
        <f t="shared" si="51"/>
        <v>19618.2</v>
      </c>
      <c r="F188" s="14">
        <f t="shared" si="51"/>
        <v>415.8</v>
      </c>
      <c r="G188" s="14">
        <f t="shared" si="51"/>
        <v>143.1</v>
      </c>
      <c r="H188" s="14">
        <f t="shared" si="52"/>
        <v>20177.099999999999</v>
      </c>
    </row>
    <row r="189" spans="2:8" x14ac:dyDescent="0.25">
      <c r="B189" s="11" t="s">
        <v>33</v>
      </c>
      <c r="E189" s="14">
        <f t="shared" si="51"/>
        <v>0</v>
      </c>
      <c r="F189" s="14">
        <f t="shared" si="51"/>
        <v>11165</v>
      </c>
      <c r="G189" s="14">
        <f t="shared" si="51"/>
        <v>45732</v>
      </c>
      <c r="H189" s="14">
        <f t="shared" si="52"/>
        <v>56897</v>
      </c>
    </row>
    <row r="190" spans="2:8" x14ac:dyDescent="0.25">
      <c r="B190" s="11" t="s">
        <v>26</v>
      </c>
      <c r="D190" s="16" t="s">
        <v>43</v>
      </c>
      <c r="E190" s="14">
        <f t="shared" si="51"/>
        <v>7898.0000000000009</v>
      </c>
      <c r="F190" s="14">
        <f t="shared" si="51"/>
        <v>10306.359277053307</v>
      </c>
      <c r="G190" s="14">
        <f t="shared" si="51"/>
        <v>7929.7386867993591</v>
      </c>
      <c r="H190" s="14">
        <f t="shared" si="52"/>
        <v>26134.097963852666</v>
      </c>
    </row>
    <row r="191" spans="2:8" x14ac:dyDescent="0.25">
      <c r="B191" s="11" t="s">
        <v>27</v>
      </c>
      <c r="C191" s="11"/>
      <c r="D191" s="16" t="s">
        <v>43</v>
      </c>
      <c r="E191" s="15">
        <f>SUM(E185:E190)</f>
        <v>28250.3</v>
      </c>
      <c r="F191" s="15">
        <f>SUM(F185:F190)</f>
        <v>27823.763731259558</v>
      </c>
      <c r="G191" s="15">
        <f>SUM(G185:G190)</f>
        <v>58488.944630831858</v>
      </c>
      <c r="H191" s="15">
        <f>SUM(H185:H190)</f>
        <v>114563.00836209141</v>
      </c>
    </row>
    <row r="193" spans="2:8" x14ac:dyDescent="0.25">
      <c r="B193" s="2" t="s">
        <v>67</v>
      </c>
    </row>
    <row r="194" spans="2:8" ht="12" x14ac:dyDescent="0.3">
      <c r="B194" s="21" t="s">
        <v>31</v>
      </c>
      <c r="C194" s="1" t="s">
        <v>125</v>
      </c>
      <c r="D194" s="22" t="s">
        <v>133</v>
      </c>
      <c r="E194" s="20" t="s">
        <v>38</v>
      </c>
      <c r="F194" s="20" t="s">
        <v>39</v>
      </c>
      <c r="G194" s="20" t="s">
        <v>40</v>
      </c>
      <c r="H194" s="20" t="s">
        <v>41</v>
      </c>
    </row>
    <row r="195" spans="2:8" x14ac:dyDescent="0.25">
      <c r="B195" s="11" t="s">
        <v>23</v>
      </c>
      <c r="D195" s="16" t="s">
        <v>43</v>
      </c>
      <c r="E195" s="14">
        <f t="shared" ref="E195:G200" si="53">F82*(F82&gt;0)*E134</f>
        <v>6960.6173913043476</v>
      </c>
      <c r="F195" s="14">
        <f t="shared" si="53"/>
        <v>2149.8634782608697</v>
      </c>
      <c r="G195" s="14">
        <f t="shared" si="53"/>
        <v>814.5542028985509</v>
      </c>
      <c r="H195" s="14">
        <f>SUM(E195:G195)</f>
        <v>9925.0350724637683</v>
      </c>
    </row>
    <row r="196" spans="2:8" x14ac:dyDescent="0.25">
      <c r="B196" s="11" t="s">
        <v>24</v>
      </c>
      <c r="D196" s="16" t="s">
        <v>43</v>
      </c>
      <c r="E196" s="14">
        <f t="shared" si="53"/>
        <v>0</v>
      </c>
      <c r="F196" s="14">
        <f t="shared" si="53"/>
        <v>3594.5945945945937</v>
      </c>
      <c r="G196" s="14">
        <f t="shared" si="53"/>
        <v>3024.4606345475909</v>
      </c>
      <c r="H196" s="14">
        <f t="shared" ref="H196:H199" si="54">SUM(E196:G196)</f>
        <v>6619.0552291421845</v>
      </c>
    </row>
    <row r="197" spans="2:8" x14ac:dyDescent="0.25">
      <c r="B197" s="11" t="s">
        <v>25</v>
      </c>
      <c r="D197" s="16" t="s">
        <v>43</v>
      </c>
      <c r="E197" s="14">
        <f t="shared" si="53"/>
        <v>1416.2434782608693</v>
      </c>
      <c r="F197" s="14">
        <f t="shared" si="53"/>
        <v>2515.1655156054076</v>
      </c>
      <c r="G197" s="14">
        <f t="shared" si="53"/>
        <v>2678.0021281642898</v>
      </c>
      <c r="H197" s="14">
        <f t="shared" si="54"/>
        <v>6609.4111220305667</v>
      </c>
    </row>
    <row r="198" spans="2:8" x14ac:dyDescent="0.25">
      <c r="B198" s="11" t="s">
        <v>32</v>
      </c>
      <c r="D198" s="16" t="s">
        <v>43</v>
      </c>
      <c r="E198" s="14">
        <f t="shared" si="53"/>
        <v>39685.773913043478</v>
      </c>
      <c r="F198" s="14">
        <f t="shared" si="53"/>
        <v>578.50434782608363</v>
      </c>
      <c r="G198" s="14">
        <f t="shared" si="53"/>
        <v>199.09565217391136</v>
      </c>
      <c r="H198" s="14">
        <f t="shared" si="54"/>
        <v>40463.373913043477</v>
      </c>
    </row>
    <row r="199" spans="2:8" x14ac:dyDescent="0.25">
      <c r="B199" s="11" t="s">
        <v>33</v>
      </c>
      <c r="E199" s="14">
        <f t="shared" si="53"/>
        <v>0</v>
      </c>
      <c r="F199" s="14">
        <f t="shared" si="53"/>
        <v>15533.91304347826</v>
      </c>
      <c r="G199" s="14">
        <f t="shared" si="53"/>
        <v>63627.130434782615</v>
      </c>
      <c r="H199" s="14">
        <f t="shared" si="54"/>
        <v>79161.043478260879</v>
      </c>
    </row>
    <row r="200" spans="2:8" x14ac:dyDescent="0.25">
      <c r="B200" s="11" t="s">
        <v>26</v>
      </c>
      <c r="D200" s="16" t="s">
        <v>43</v>
      </c>
      <c r="E200" s="14">
        <f t="shared" si="53"/>
        <v>11832.173913043478</v>
      </c>
      <c r="F200" s="14">
        <f t="shared" si="53"/>
        <v>14339.282472421992</v>
      </c>
      <c r="G200" s="14">
        <f t="shared" si="53"/>
        <v>11032.679912068674</v>
      </c>
      <c r="H200" s="14">
        <f>SUM(E200:G200)</f>
        <v>37204.136297534147</v>
      </c>
    </row>
    <row r="201" spans="2:8" x14ac:dyDescent="0.25">
      <c r="B201" s="11" t="s">
        <v>27</v>
      </c>
      <c r="C201" s="11"/>
      <c r="D201" s="16" t="s">
        <v>43</v>
      </c>
      <c r="E201" s="15">
        <f>SUM(E195:E200)</f>
        <v>59894.808695652173</v>
      </c>
      <c r="F201" s="15">
        <f>SUM(F195:F200)</f>
        <v>38711.323452187207</v>
      </c>
      <c r="G201" s="15">
        <f>SUM(G195:G200)</f>
        <v>81375.92296463564</v>
      </c>
      <c r="H201" s="15">
        <f>SUM(H195:H200)</f>
        <v>179982.05511247501</v>
      </c>
    </row>
    <row r="203" spans="2:8" x14ac:dyDescent="0.25">
      <c r="B203" s="2" t="s">
        <v>71</v>
      </c>
    </row>
    <row r="204" spans="2:8" x14ac:dyDescent="0.25">
      <c r="B204" s="51" t="s">
        <v>70</v>
      </c>
      <c r="C204" s="52" t="s">
        <v>59</v>
      </c>
      <c r="D204" s="52" t="s">
        <v>60</v>
      </c>
    </row>
    <row r="205" spans="2:8" x14ac:dyDescent="0.25">
      <c r="B205" s="25" t="s">
        <v>22</v>
      </c>
      <c r="C205" s="26">
        <f>H152</f>
        <v>92987.110578526845</v>
      </c>
      <c r="D205" s="26">
        <f>H181</f>
        <v>101297.36850451824</v>
      </c>
    </row>
    <row r="206" spans="2:8" x14ac:dyDescent="0.25">
      <c r="B206" s="25" t="s">
        <v>28</v>
      </c>
      <c r="C206" s="26">
        <f>H161</f>
        <v>105710.81259953167</v>
      </c>
      <c r="D206" s="26">
        <f>H191</f>
        <v>114563.00836209141</v>
      </c>
    </row>
    <row r="207" spans="2:8" x14ac:dyDescent="0.25">
      <c r="B207" s="25" t="s">
        <v>29</v>
      </c>
      <c r="C207" s="26">
        <f>H170</f>
        <v>168090.27674314164</v>
      </c>
      <c r="D207" s="26">
        <f>H201</f>
        <v>179982.05511247501</v>
      </c>
    </row>
    <row r="208" spans="2:8" ht="12" customHeight="1" x14ac:dyDescent="0.25"/>
    <row r="209" spans="1:17" x14ac:dyDescent="0.25">
      <c r="A209" s="3" t="s">
        <v>101</v>
      </c>
      <c r="B209" s="4"/>
      <c r="C209" s="4"/>
      <c r="D209" s="17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1" spans="1:17" x14ac:dyDescent="0.25">
      <c r="B211" s="2" t="s">
        <v>90</v>
      </c>
    </row>
    <row r="212" spans="1:17" ht="12" x14ac:dyDescent="0.3">
      <c r="B212" s="2" t="s">
        <v>137</v>
      </c>
      <c r="C212" s="22" t="s">
        <v>133</v>
      </c>
      <c r="D212" s="11" t="s">
        <v>23</v>
      </c>
      <c r="E212" s="11" t="s">
        <v>24</v>
      </c>
      <c r="F212" s="11" t="s">
        <v>25</v>
      </c>
      <c r="G212" s="11" t="s">
        <v>32</v>
      </c>
      <c r="H212" s="11" t="s">
        <v>26</v>
      </c>
      <c r="I212" s="11" t="s">
        <v>41</v>
      </c>
    </row>
    <row r="213" spans="1:17" x14ac:dyDescent="0.25">
      <c r="B213" s="1" t="s">
        <v>83</v>
      </c>
      <c r="C213" s="16" t="s">
        <v>35</v>
      </c>
      <c r="D213" s="5">
        <v>73</v>
      </c>
      <c r="E213" s="5">
        <v>100</v>
      </c>
      <c r="F213" s="5">
        <v>20</v>
      </c>
      <c r="G213" s="5">
        <v>176</v>
      </c>
      <c r="H213" s="5">
        <v>11</v>
      </c>
      <c r="I213" s="26">
        <f t="shared" ref="I213:I227" si="55">SUM(D213:H213)</f>
        <v>380</v>
      </c>
    </row>
    <row r="214" spans="1:17" x14ac:dyDescent="0.25">
      <c r="B214" s="1" t="s">
        <v>78</v>
      </c>
      <c r="C214" s="16" t="s">
        <v>35</v>
      </c>
      <c r="D214" s="5">
        <v>212</v>
      </c>
      <c r="E214" s="5">
        <v>177</v>
      </c>
      <c r="F214" s="5">
        <v>15</v>
      </c>
      <c r="G214" s="5">
        <v>600</v>
      </c>
      <c r="H214" s="5">
        <v>12</v>
      </c>
      <c r="I214" s="26">
        <f t="shared" si="55"/>
        <v>1016</v>
      </c>
    </row>
    <row r="215" spans="1:17" x14ac:dyDescent="0.25">
      <c r="B215" s="1" t="s">
        <v>86</v>
      </c>
      <c r="C215" s="16" t="s">
        <v>35</v>
      </c>
      <c r="D215" s="5">
        <v>1</v>
      </c>
      <c r="E215" s="5">
        <v>3</v>
      </c>
      <c r="F215" s="5">
        <v>14</v>
      </c>
      <c r="G215" s="5">
        <v>139</v>
      </c>
      <c r="H215" s="5">
        <v>32</v>
      </c>
      <c r="I215" s="26">
        <f t="shared" si="55"/>
        <v>189</v>
      </c>
    </row>
    <row r="216" spans="1:17" x14ac:dyDescent="0.25">
      <c r="B216" s="1" t="s">
        <v>80</v>
      </c>
      <c r="C216" s="16" t="s">
        <v>35</v>
      </c>
      <c r="D216" s="5">
        <v>115</v>
      </c>
      <c r="E216" s="5">
        <v>2</v>
      </c>
      <c r="F216" s="5">
        <v>4</v>
      </c>
      <c r="G216" s="5">
        <v>193</v>
      </c>
      <c r="H216" s="5">
        <v>5</v>
      </c>
      <c r="I216" s="26">
        <f t="shared" si="55"/>
        <v>319</v>
      </c>
    </row>
    <row r="217" spans="1:17" x14ac:dyDescent="0.25">
      <c r="B217" s="1" t="s">
        <v>82</v>
      </c>
      <c r="C217" s="16" t="s">
        <v>35</v>
      </c>
      <c r="D217" s="5">
        <v>11</v>
      </c>
      <c r="E217" s="5">
        <v>59</v>
      </c>
      <c r="F217" s="5">
        <v>13</v>
      </c>
      <c r="G217" s="5">
        <v>577</v>
      </c>
      <c r="H217" s="5">
        <v>5</v>
      </c>
      <c r="I217" s="26">
        <f t="shared" si="55"/>
        <v>665</v>
      </c>
    </row>
    <row r="218" spans="1:17" x14ac:dyDescent="0.25">
      <c r="B218" s="1" t="s">
        <v>88</v>
      </c>
      <c r="C218" s="16" t="s">
        <v>35</v>
      </c>
      <c r="D218" s="5">
        <v>187</v>
      </c>
      <c r="E218" s="5">
        <v>20</v>
      </c>
      <c r="F218" s="5">
        <v>8</v>
      </c>
      <c r="G218" s="5">
        <v>6</v>
      </c>
      <c r="H218" s="5">
        <v>9</v>
      </c>
      <c r="I218" s="26">
        <f t="shared" si="55"/>
        <v>230</v>
      </c>
    </row>
    <row r="219" spans="1:17" x14ac:dyDescent="0.25">
      <c r="B219" s="1" t="s">
        <v>106</v>
      </c>
      <c r="C219" s="16" t="s">
        <v>35</v>
      </c>
      <c r="D219" s="5">
        <v>22</v>
      </c>
      <c r="E219" s="5">
        <v>275</v>
      </c>
      <c r="F219" s="5">
        <v>19</v>
      </c>
      <c r="G219" s="5">
        <v>385</v>
      </c>
      <c r="H219" s="5">
        <v>2</v>
      </c>
      <c r="I219" s="26">
        <f t="shared" si="55"/>
        <v>703</v>
      </c>
    </row>
    <row r="220" spans="1:17" x14ac:dyDescent="0.25">
      <c r="B220" s="1" t="s">
        <v>84</v>
      </c>
      <c r="C220" s="16" t="s">
        <v>35</v>
      </c>
      <c r="D220" s="5">
        <v>30</v>
      </c>
      <c r="E220" s="5">
        <v>0</v>
      </c>
      <c r="F220" s="5">
        <v>4</v>
      </c>
      <c r="G220" s="5">
        <v>139</v>
      </c>
      <c r="H220" s="5">
        <v>4</v>
      </c>
      <c r="I220" s="26">
        <f t="shared" si="55"/>
        <v>177</v>
      </c>
    </row>
    <row r="221" spans="1:17" x14ac:dyDescent="0.25">
      <c r="B221" s="1" t="s">
        <v>89</v>
      </c>
      <c r="C221" s="16" t="s">
        <v>35</v>
      </c>
      <c r="D221" s="5">
        <v>209</v>
      </c>
      <c r="E221" s="5">
        <v>58</v>
      </c>
      <c r="F221" s="5">
        <v>6</v>
      </c>
      <c r="G221" s="5">
        <v>134</v>
      </c>
      <c r="H221" s="5">
        <v>5</v>
      </c>
      <c r="I221" s="26">
        <f t="shared" si="55"/>
        <v>412</v>
      </c>
    </row>
    <row r="222" spans="1:17" x14ac:dyDescent="0.25">
      <c r="B222" s="1" t="s">
        <v>79</v>
      </c>
      <c r="C222" s="16" t="s">
        <v>35</v>
      </c>
      <c r="D222" s="5">
        <v>1</v>
      </c>
      <c r="E222" s="5">
        <v>70</v>
      </c>
      <c r="F222" s="5">
        <v>12</v>
      </c>
      <c r="G222" s="5">
        <v>198</v>
      </c>
      <c r="H222" s="5">
        <v>15</v>
      </c>
      <c r="I222" s="26">
        <f t="shared" si="55"/>
        <v>296</v>
      </c>
    </row>
    <row r="223" spans="1:17" x14ac:dyDescent="0.25">
      <c r="B223" s="1" t="s">
        <v>76</v>
      </c>
      <c r="C223" s="16" t="s">
        <v>35</v>
      </c>
      <c r="D223" s="5">
        <v>34</v>
      </c>
      <c r="E223" s="5">
        <v>2</v>
      </c>
      <c r="F223" s="5">
        <v>23</v>
      </c>
      <c r="G223" s="5">
        <v>694</v>
      </c>
      <c r="H223" s="5">
        <v>3</v>
      </c>
      <c r="I223" s="26">
        <f t="shared" si="55"/>
        <v>756</v>
      </c>
    </row>
    <row r="224" spans="1:17" x14ac:dyDescent="0.25">
      <c r="B224" s="1" t="s">
        <v>85</v>
      </c>
      <c r="C224" s="16" t="s">
        <v>35</v>
      </c>
      <c r="D224" s="5">
        <v>37</v>
      </c>
      <c r="E224" s="5">
        <v>40</v>
      </c>
      <c r="F224" s="5">
        <v>21</v>
      </c>
      <c r="G224" s="5">
        <v>33</v>
      </c>
      <c r="H224" s="5">
        <v>9</v>
      </c>
      <c r="I224" s="26">
        <f t="shared" si="55"/>
        <v>140</v>
      </c>
    </row>
    <row r="225" spans="2:9" x14ac:dyDescent="0.25">
      <c r="B225" s="1" t="s">
        <v>87</v>
      </c>
      <c r="C225" s="16" t="s">
        <v>35</v>
      </c>
      <c r="D225" s="5">
        <v>3</v>
      </c>
      <c r="E225" s="5">
        <v>239</v>
      </c>
      <c r="F225" s="5">
        <v>4</v>
      </c>
      <c r="G225" s="5">
        <v>22</v>
      </c>
      <c r="H225" s="5">
        <v>1</v>
      </c>
      <c r="I225" s="26">
        <f t="shared" si="55"/>
        <v>269</v>
      </c>
    </row>
    <row r="226" spans="2:9" x14ac:dyDescent="0.25">
      <c r="B226" s="1" t="s">
        <v>77</v>
      </c>
      <c r="C226" s="16" t="s">
        <v>35</v>
      </c>
      <c r="D226" s="5">
        <v>18</v>
      </c>
      <c r="E226" s="5">
        <v>26</v>
      </c>
      <c r="F226" s="5">
        <v>13</v>
      </c>
      <c r="G226" s="5">
        <v>354</v>
      </c>
      <c r="H226" s="5">
        <v>18</v>
      </c>
      <c r="I226" s="26">
        <f t="shared" si="55"/>
        <v>429</v>
      </c>
    </row>
    <row r="227" spans="2:9" x14ac:dyDescent="0.25">
      <c r="B227" s="1" t="s">
        <v>81</v>
      </c>
      <c r="C227" s="16" t="s">
        <v>35</v>
      </c>
      <c r="D227" s="5">
        <v>13</v>
      </c>
      <c r="E227" s="5">
        <v>142</v>
      </c>
      <c r="F227" s="5">
        <v>24</v>
      </c>
      <c r="G227" s="5">
        <v>704</v>
      </c>
      <c r="H227" s="5">
        <v>7</v>
      </c>
      <c r="I227" s="26">
        <f t="shared" si="55"/>
        <v>890</v>
      </c>
    </row>
    <row r="228" spans="2:9" x14ac:dyDescent="0.25">
      <c r="B228" s="1" t="s">
        <v>75</v>
      </c>
      <c r="C228" s="16" t="s">
        <v>35</v>
      </c>
      <c r="D228" s="5">
        <v>14</v>
      </c>
      <c r="E228" s="5">
        <v>99</v>
      </c>
      <c r="F228" s="5">
        <v>17</v>
      </c>
      <c r="G228" s="5">
        <v>1487</v>
      </c>
      <c r="H228" s="5">
        <v>10</v>
      </c>
      <c r="I228" s="26">
        <f>SUM(D228:H228)</f>
        <v>1627</v>
      </c>
    </row>
    <row r="229" spans="2:9" x14ac:dyDescent="0.25">
      <c r="B229" s="2" t="s">
        <v>27</v>
      </c>
      <c r="C229" s="18" t="s">
        <v>35</v>
      </c>
      <c r="D229" s="8">
        <f>SUM(D213:D228)</f>
        <v>980</v>
      </c>
      <c r="E229" s="8">
        <f t="shared" ref="E229:I229" si="56">SUM(E213:E228)</f>
        <v>1312</v>
      </c>
      <c r="F229" s="8">
        <f t="shared" si="56"/>
        <v>217</v>
      </c>
      <c r="G229" s="8">
        <f t="shared" si="56"/>
        <v>5841</v>
      </c>
      <c r="H229" s="8">
        <f t="shared" si="56"/>
        <v>148</v>
      </c>
      <c r="I229" s="8">
        <f t="shared" si="56"/>
        <v>8498</v>
      </c>
    </row>
    <row r="230" spans="2:9" x14ac:dyDescent="0.25">
      <c r="D230" s="27"/>
    </row>
    <row r="231" spans="2:9" x14ac:dyDescent="0.25">
      <c r="B231" s="2" t="s">
        <v>93</v>
      </c>
    </row>
    <row r="232" spans="2:9" x14ac:dyDescent="0.25">
      <c r="B232" s="2" t="s">
        <v>137</v>
      </c>
      <c r="C232" s="1" t="s">
        <v>133</v>
      </c>
      <c r="D232" s="11" t="s">
        <v>23</v>
      </c>
      <c r="E232" s="11" t="s">
        <v>24</v>
      </c>
      <c r="F232" s="11" t="s">
        <v>25</v>
      </c>
      <c r="G232" s="11" t="s">
        <v>32</v>
      </c>
      <c r="H232" s="11" t="s">
        <v>26</v>
      </c>
    </row>
    <row r="233" spans="2:9" x14ac:dyDescent="0.25">
      <c r="B233" s="1" t="s">
        <v>83</v>
      </c>
      <c r="C233" s="16" t="s">
        <v>37</v>
      </c>
      <c r="D233" s="30">
        <f t="shared" ref="D233:H242" si="57">D213/D$229</f>
        <v>7.4489795918367352E-2</v>
      </c>
      <c r="E233" s="30">
        <f t="shared" si="57"/>
        <v>7.621951219512195E-2</v>
      </c>
      <c r="F233" s="30">
        <f t="shared" si="57"/>
        <v>9.2165898617511524E-2</v>
      </c>
      <c r="G233" s="30">
        <f t="shared" si="57"/>
        <v>3.0131826741996232E-2</v>
      </c>
      <c r="H233" s="30">
        <f t="shared" si="57"/>
        <v>7.4324324324324328E-2</v>
      </c>
    </row>
    <row r="234" spans="2:9" x14ac:dyDescent="0.25">
      <c r="B234" s="1" t="s">
        <v>78</v>
      </c>
      <c r="C234" s="16" t="s">
        <v>37</v>
      </c>
      <c r="D234" s="30">
        <f t="shared" si="57"/>
        <v>0.21632653061224491</v>
      </c>
      <c r="E234" s="30">
        <f t="shared" si="57"/>
        <v>0.13490853658536586</v>
      </c>
      <c r="F234" s="30">
        <f t="shared" si="57"/>
        <v>6.9124423963133647E-2</v>
      </c>
      <c r="G234" s="30">
        <f t="shared" si="57"/>
        <v>0.1027221366204417</v>
      </c>
      <c r="H234" s="30">
        <f t="shared" si="57"/>
        <v>8.1081081081081086E-2</v>
      </c>
    </row>
    <row r="235" spans="2:9" x14ac:dyDescent="0.25">
      <c r="B235" s="1" t="s">
        <v>86</v>
      </c>
      <c r="C235" s="16" t="s">
        <v>37</v>
      </c>
      <c r="D235" s="30">
        <f t="shared" si="57"/>
        <v>1.0204081632653062E-3</v>
      </c>
      <c r="E235" s="30">
        <f t="shared" si="57"/>
        <v>2.2865853658536584E-3</v>
      </c>
      <c r="F235" s="30">
        <f t="shared" si="57"/>
        <v>6.4516129032258063E-2</v>
      </c>
      <c r="G235" s="30">
        <f t="shared" si="57"/>
        <v>2.3797294983735662E-2</v>
      </c>
      <c r="H235" s="30">
        <f t="shared" si="57"/>
        <v>0.21621621621621623</v>
      </c>
    </row>
    <row r="236" spans="2:9" x14ac:dyDescent="0.25">
      <c r="B236" s="1" t="s">
        <v>80</v>
      </c>
      <c r="C236" s="16" t="s">
        <v>37</v>
      </c>
      <c r="D236" s="30">
        <f t="shared" si="57"/>
        <v>0.11734693877551021</v>
      </c>
      <c r="E236" s="30">
        <f t="shared" si="57"/>
        <v>1.5243902439024391E-3</v>
      </c>
      <c r="F236" s="30">
        <f t="shared" si="57"/>
        <v>1.8433179723502304E-2</v>
      </c>
      <c r="G236" s="30">
        <f t="shared" si="57"/>
        <v>3.3042287279575415E-2</v>
      </c>
      <c r="H236" s="30">
        <f t="shared" si="57"/>
        <v>3.3783783783783786E-2</v>
      </c>
    </row>
    <row r="237" spans="2:9" x14ac:dyDescent="0.25">
      <c r="B237" s="1" t="s">
        <v>82</v>
      </c>
      <c r="C237" s="16" t="s">
        <v>37</v>
      </c>
      <c r="D237" s="30">
        <f t="shared" si="57"/>
        <v>1.1224489795918367E-2</v>
      </c>
      <c r="E237" s="30">
        <f t="shared" si="57"/>
        <v>4.496951219512195E-2</v>
      </c>
      <c r="F237" s="30">
        <f t="shared" si="57"/>
        <v>5.9907834101382486E-2</v>
      </c>
      <c r="G237" s="30">
        <f t="shared" si="57"/>
        <v>9.8784454716658102E-2</v>
      </c>
      <c r="H237" s="30">
        <f t="shared" si="57"/>
        <v>3.3783783783783786E-2</v>
      </c>
    </row>
    <row r="238" spans="2:9" x14ac:dyDescent="0.25">
      <c r="B238" s="1" t="s">
        <v>88</v>
      </c>
      <c r="C238" s="16" t="s">
        <v>37</v>
      </c>
      <c r="D238" s="30">
        <f t="shared" si="57"/>
        <v>0.19081632653061226</v>
      </c>
      <c r="E238" s="30">
        <f t="shared" si="57"/>
        <v>1.524390243902439E-2</v>
      </c>
      <c r="F238" s="30">
        <f t="shared" si="57"/>
        <v>3.6866359447004608E-2</v>
      </c>
      <c r="G238" s="30">
        <f t="shared" si="57"/>
        <v>1.0272213662044171E-3</v>
      </c>
      <c r="H238" s="30">
        <f t="shared" si="57"/>
        <v>6.0810810810810814E-2</v>
      </c>
    </row>
    <row r="239" spans="2:9" x14ac:dyDescent="0.25">
      <c r="B239" s="1" t="s">
        <v>106</v>
      </c>
      <c r="C239" s="16" t="s">
        <v>37</v>
      </c>
      <c r="D239" s="30">
        <f t="shared" si="57"/>
        <v>2.2448979591836733E-2</v>
      </c>
      <c r="E239" s="30">
        <f t="shared" si="57"/>
        <v>0.20960365853658536</v>
      </c>
      <c r="F239" s="30">
        <f t="shared" si="57"/>
        <v>8.755760368663594E-2</v>
      </c>
      <c r="G239" s="30">
        <f t="shared" si="57"/>
        <v>6.5913370998116755E-2</v>
      </c>
      <c r="H239" s="30">
        <f t="shared" si="57"/>
        <v>1.3513513513513514E-2</v>
      </c>
    </row>
    <row r="240" spans="2:9" x14ac:dyDescent="0.25">
      <c r="B240" s="1" t="s">
        <v>84</v>
      </c>
      <c r="C240" s="16" t="s">
        <v>37</v>
      </c>
      <c r="D240" s="30">
        <f t="shared" si="57"/>
        <v>3.0612244897959183E-2</v>
      </c>
      <c r="E240" s="30">
        <f t="shared" si="57"/>
        <v>0</v>
      </c>
      <c r="F240" s="30">
        <f t="shared" si="57"/>
        <v>1.8433179723502304E-2</v>
      </c>
      <c r="G240" s="30">
        <f t="shared" si="57"/>
        <v>2.3797294983735662E-2</v>
      </c>
      <c r="H240" s="30">
        <f t="shared" si="57"/>
        <v>2.7027027027027029E-2</v>
      </c>
    </row>
    <row r="241" spans="2:8" x14ac:dyDescent="0.25">
      <c r="B241" s="1" t="s">
        <v>89</v>
      </c>
      <c r="C241" s="16" t="s">
        <v>37</v>
      </c>
      <c r="D241" s="30">
        <f t="shared" si="57"/>
        <v>0.21326530612244898</v>
      </c>
      <c r="E241" s="30">
        <f t="shared" si="57"/>
        <v>4.4207317073170729E-2</v>
      </c>
      <c r="F241" s="30">
        <f t="shared" si="57"/>
        <v>2.7649769585253458E-2</v>
      </c>
      <c r="G241" s="30">
        <f t="shared" si="57"/>
        <v>2.2941277178565315E-2</v>
      </c>
      <c r="H241" s="30">
        <f t="shared" si="57"/>
        <v>3.3783783783783786E-2</v>
      </c>
    </row>
    <row r="242" spans="2:8" x14ac:dyDescent="0.25">
      <c r="B242" s="1" t="s">
        <v>79</v>
      </c>
      <c r="C242" s="16" t="s">
        <v>37</v>
      </c>
      <c r="D242" s="30">
        <f t="shared" si="57"/>
        <v>1.0204081632653062E-3</v>
      </c>
      <c r="E242" s="30">
        <f t="shared" si="57"/>
        <v>5.3353658536585365E-2</v>
      </c>
      <c r="F242" s="30">
        <f t="shared" si="57"/>
        <v>5.5299539170506916E-2</v>
      </c>
      <c r="G242" s="30">
        <f t="shared" si="57"/>
        <v>3.3898305084745763E-2</v>
      </c>
      <c r="H242" s="30">
        <f t="shared" si="57"/>
        <v>0.10135135135135136</v>
      </c>
    </row>
    <row r="243" spans="2:8" x14ac:dyDescent="0.25">
      <c r="B243" s="1" t="s">
        <v>76</v>
      </c>
      <c r="C243" s="16" t="s">
        <v>37</v>
      </c>
      <c r="D243" s="30">
        <f t="shared" ref="D243:H248" si="58">D223/D$229</f>
        <v>3.4693877551020408E-2</v>
      </c>
      <c r="E243" s="30">
        <f t="shared" si="58"/>
        <v>1.5243902439024391E-3</v>
      </c>
      <c r="F243" s="30">
        <f t="shared" si="58"/>
        <v>0.10599078341013825</v>
      </c>
      <c r="G243" s="30">
        <f t="shared" si="58"/>
        <v>0.11881527135764423</v>
      </c>
      <c r="H243" s="30">
        <f t="shared" si="58"/>
        <v>2.0270270270270271E-2</v>
      </c>
    </row>
    <row r="244" spans="2:8" x14ac:dyDescent="0.25">
      <c r="B244" s="1" t="s">
        <v>85</v>
      </c>
      <c r="C244" s="16" t="s">
        <v>37</v>
      </c>
      <c r="D244" s="30">
        <f t="shared" si="58"/>
        <v>3.7755102040816328E-2</v>
      </c>
      <c r="E244" s="30">
        <f t="shared" si="58"/>
        <v>3.048780487804878E-2</v>
      </c>
      <c r="F244" s="30">
        <f t="shared" si="58"/>
        <v>9.6774193548387094E-2</v>
      </c>
      <c r="G244" s="30">
        <f t="shared" si="58"/>
        <v>5.6497175141242938E-3</v>
      </c>
      <c r="H244" s="30">
        <f t="shared" si="58"/>
        <v>6.0810810810810814E-2</v>
      </c>
    </row>
    <row r="245" spans="2:8" x14ac:dyDescent="0.25">
      <c r="B245" s="1" t="s">
        <v>87</v>
      </c>
      <c r="C245" s="16" t="s">
        <v>37</v>
      </c>
      <c r="D245" s="30">
        <f t="shared" si="58"/>
        <v>3.0612244897959182E-3</v>
      </c>
      <c r="E245" s="30">
        <f t="shared" si="58"/>
        <v>0.18216463414634146</v>
      </c>
      <c r="F245" s="30">
        <f t="shared" si="58"/>
        <v>1.8433179723502304E-2</v>
      </c>
      <c r="G245" s="30">
        <f t="shared" si="58"/>
        <v>3.766478342749529E-3</v>
      </c>
      <c r="H245" s="30">
        <f t="shared" si="58"/>
        <v>6.7567567567567571E-3</v>
      </c>
    </row>
    <row r="246" spans="2:8" x14ac:dyDescent="0.25">
      <c r="B246" s="1" t="s">
        <v>77</v>
      </c>
      <c r="C246" s="16" t="s">
        <v>37</v>
      </c>
      <c r="D246" s="30">
        <f t="shared" si="58"/>
        <v>1.8367346938775512E-2</v>
      </c>
      <c r="E246" s="30">
        <f t="shared" si="58"/>
        <v>1.9817073170731708E-2</v>
      </c>
      <c r="F246" s="30">
        <f t="shared" si="58"/>
        <v>5.9907834101382486E-2</v>
      </c>
      <c r="G246" s="30">
        <f t="shared" si="58"/>
        <v>6.0606060606060608E-2</v>
      </c>
      <c r="H246" s="30">
        <f t="shared" si="58"/>
        <v>0.12162162162162163</v>
      </c>
    </row>
    <row r="247" spans="2:8" x14ac:dyDescent="0.25">
      <c r="B247" s="1" t="s">
        <v>81</v>
      </c>
      <c r="C247" s="16" t="s">
        <v>37</v>
      </c>
      <c r="D247" s="30">
        <f t="shared" si="58"/>
        <v>1.3265306122448979E-2</v>
      </c>
      <c r="E247" s="30">
        <f t="shared" si="58"/>
        <v>0.10823170731707317</v>
      </c>
      <c r="F247" s="30">
        <f t="shared" si="58"/>
        <v>0.11059907834101383</v>
      </c>
      <c r="G247" s="30">
        <f t="shared" si="58"/>
        <v>0.12052730696798493</v>
      </c>
      <c r="H247" s="30">
        <f t="shared" si="58"/>
        <v>4.72972972972973E-2</v>
      </c>
    </row>
    <row r="248" spans="2:8" x14ac:dyDescent="0.25">
      <c r="B248" s="1" t="s">
        <v>75</v>
      </c>
      <c r="C248" s="16" t="s">
        <v>37</v>
      </c>
      <c r="D248" s="30">
        <f t="shared" si="58"/>
        <v>1.4285714285714285E-2</v>
      </c>
      <c r="E248" s="30">
        <f t="shared" si="58"/>
        <v>7.5457317073170729E-2</v>
      </c>
      <c r="F248" s="30">
        <f t="shared" si="58"/>
        <v>7.8341013824884786E-2</v>
      </c>
      <c r="G248" s="30">
        <f t="shared" si="58"/>
        <v>0.25457969525766139</v>
      </c>
      <c r="H248" s="30">
        <f t="shared" si="58"/>
        <v>6.7567567567567571E-2</v>
      </c>
    </row>
    <row r="249" spans="2:8" x14ac:dyDescent="0.25">
      <c r="D249" s="1"/>
      <c r="E249" s="27"/>
    </row>
    <row r="250" spans="2:8" x14ac:dyDescent="0.25">
      <c r="B250" s="2" t="s">
        <v>91</v>
      </c>
    </row>
    <row r="251" spans="2:8" x14ac:dyDescent="0.25">
      <c r="B251" s="2" t="s">
        <v>137</v>
      </c>
      <c r="C251" s="1" t="s">
        <v>125</v>
      </c>
      <c r="D251" s="1" t="s">
        <v>92</v>
      </c>
      <c r="E251" s="16" t="s">
        <v>96</v>
      </c>
      <c r="F251" s="16" t="s">
        <v>98</v>
      </c>
    </row>
    <row r="252" spans="2:8" x14ac:dyDescent="0.25">
      <c r="B252" s="1" t="s">
        <v>83</v>
      </c>
      <c r="D252" s="24">
        <v>1144.9000000000001</v>
      </c>
      <c r="E252" s="32">
        <f t="shared" ref="E252:E267" si="59">D252/$D$268</f>
        <v>8.0200343245420483E-2</v>
      </c>
      <c r="F252" s="26">
        <f t="shared" ref="F252:F268" si="60">$E$44*E252</f>
        <v>27.508717733179225</v>
      </c>
    </row>
    <row r="253" spans="2:8" x14ac:dyDescent="0.25">
      <c r="B253" s="1" t="s">
        <v>78</v>
      </c>
      <c r="D253" s="24">
        <v>771.7</v>
      </c>
      <c r="E253" s="32">
        <f t="shared" si="59"/>
        <v>5.4057651220622747E-2</v>
      </c>
      <c r="F253" s="26">
        <f t="shared" si="60"/>
        <v>18.541774368673604</v>
      </c>
    </row>
    <row r="254" spans="2:8" x14ac:dyDescent="0.25">
      <c r="B254" s="1" t="s">
        <v>86</v>
      </c>
      <c r="D254" s="24">
        <v>775.8</v>
      </c>
      <c r="E254" s="32">
        <f t="shared" si="59"/>
        <v>5.43448565724493E-2</v>
      </c>
      <c r="F254" s="26">
        <f t="shared" si="60"/>
        <v>18.640285804350111</v>
      </c>
    </row>
    <row r="255" spans="2:8" x14ac:dyDescent="0.25">
      <c r="B255" s="1" t="s">
        <v>80</v>
      </c>
      <c r="D255" s="24">
        <v>385.1</v>
      </c>
      <c r="E255" s="32">
        <f t="shared" si="59"/>
        <v>2.6976288045952857E-2</v>
      </c>
      <c r="F255" s="26">
        <f t="shared" si="60"/>
        <v>9.2528667997618292</v>
      </c>
    </row>
    <row r="256" spans="2:8" x14ac:dyDescent="0.25">
      <c r="B256" s="1" t="s">
        <v>82</v>
      </c>
      <c r="D256" s="24">
        <v>963</v>
      </c>
      <c r="E256" s="32">
        <f t="shared" si="59"/>
        <v>6.7458232636334978E-2</v>
      </c>
      <c r="F256" s="26">
        <f t="shared" si="60"/>
        <v>23.138173794262897</v>
      </c>
    </row>
    <row r="257" spans="2:11" x14ac:dyDescent="0.25">
      <c r="B257" s="1" t="s">
        <v>88</v>
      </c>
      <c r="D257" s="24">
        <v>1165.8</v>
      </c>
      <c r="E257" s="32">
        <f t="shared" si="59"/>
        <v>8.1664390038877793E-2</v>
      </c>
      <c r="F257" s="26">
        <f t="shared" si="60"/>
        <v>28.010885783335084</v>
      </c>
    </row>
    <row r="258" spans="2:11" x14ac:dyDescent="0.25">
      <c r="B258" s="1" t="s">
        <v>106</v>
      </c>
      <c r="D258" s="24">
        <v>2050</v>
      </c>
      <c r="E258" s="32">
        <f t="shared" si="59"/>
        <v>0.14360267591327799</v>
      </c>
      <c r="F258" s="26">
        <f t="shared" si="60"/>
        <v>49.255717838254355</v>
      </c>
    </row>
    <row r="259" spans="2:11" x14ac:dyDescent="0.25">
      <c r="B259" s="1" t="s">
        <v>84</v>
      </c>
      <c r="D259" s="24">
        <v>368.4</v>
      </c>
      <c r="E259" s="32">
        <f t="shared" si="59"/>
        <v>2.5806451612903226E-2</v>
      </c>
      <c r="F259" s="26">
        <f t="shared" si="60"/>
        <v>8.8516129032258064</v>
      </c>
    </row>
    <row r="260" spans="2:11" x14ac:dyDescent="0.25">
      <c r="B260" s="1" t="s">
        <v>89</v>
      </c>
      <c r="D260" s="24">
        <v>698.5</v>
      </c>
      <c r="E260" s="32">
        <f t="shared" si="59"/>
        <v>4.8929984939231549E-2</v>
      </c>
      <c r="F260" s="26">
        <f t="shared" si="60"/>
        <v>16.782984834156423</v>
      </c>
    </row>
    <row r="261" spans="2:11" x14ac:dyDescent="0.25">
      <c r="B261" s="1" t="s">
        <v>79</v>
      </c>
      <c r="D261" s="24">
        <v>441.8</v>
      </c>
      <c r="E261" s="32">
        <f t="shared" si="59"/>
        <v>3.0948127911456694E-2</v>
      </c>
      <c r="F261" s="26">
        <f t="shared" si="60"/>
        <v>10.615207873629647</v>
      </c>
    </row>
    <row r="262" spans="2:11" x14ac:dyDescent="0.25">
      <c r="B262" s="1" t="s">
        <v>76</v>
      </c>
      <c r="D262" s="24">
        <v>854.4</v>
      </c>
      <c r="E262" s="32">
        <f t="shared" si="59"/>
        <v>5.9850793317221811E-2</v>
      </c>
      <c r="F262" s="26">
        <f t="shared" si="60"/>
        <v>20.52882210780708</v>
      </c>
    </row>
    <row r="263" spans="2:11" x14ac:dyDescent="0.25">
      <c r="B263" s="1" t="s">
        <v>85</v>
      </c>
      <c r="D263" s="24">
        <v>1793.3</v>
      </c>
      <c r="E263" s="32">
        <f t="shared" si="59"/>
        <v>0.12562081888550314</v>
      </c>
      <c r="F263" s="26">
        <f t="shared" si="60"/>
        <v>43.087940877727576</v>
      </c>
    </row>
    <row r="264" spans="2:11" x14ac:dyDescent="0.25">
      <c r="B264" s="1" t="s">
        <v>87</v>
      </c>
      <c r="D264" s="24">
        <v>448.5</v>
      </c>
      <c r="E264" s="32">
        <f t="shared" si="59"/>
        <v>3.1417463486392773E-2</v>
      </c>
      <c r="F264" s="26">
        <f t="shared" si="60"/>
        <v>10.776189975832722</v>
      </c>
    </row>
    <row r="265" spans="2:11" x14ac:dyDescent="0.25">
      <c r="B265" s="1" t="s">
        <v>77</v>
      </c>
      <c r="D265" s="24">
        <v>536</v>
      </c>
      <c r="E265" s="32">
        <f t="shared" si="59"/>
        <v>3.7546845994886342E-2</v>
      </c>
      <c r="F265" s="26">
        <f t="shared" si="60"/>
        <v>12.878568176246015</v>
      </c>
    </row>
    <row r="266" spans="2:11" x14ac:dyDescent="0.25">
      <c r="B266" s="1" t="s">
        <v>81</v>
      </c>
      <c r="D266" s="24">
        <v>1205.2</v>
      </c>
      <c r="E266" s="32">
        <f t="shared" si="59"/>
        <v>8.4424363419845189E-2</v>
      </c>
      <c r="F266" s="26">
        <f t="shared" si="60"/>
        <v>28.9575566530069</v>
      </c>
    </row>
    <row r="267" spans="2:11" x14ac:dyDescent="0.25">
      <c r="B267" s="1" t="s">
        <v>75</v>
      </c>
      <c r="D267" s="24">
        <v>673.1</v>
      </c>
      <c r="E267" s="32">
        <f t="shared" si="59"/>
        <v>4.7150712759623133E-2</v>
      </c>
      <c r="F267" s="26">
        <f t="shared" si="60"/>
        <v>16.172694476550735</v>
      </c>
    </row>
    <row r="268" spans="2:11" x14ac:dyDescent="0.25">
      <c r="B268" s="1" t="s">
        <v>27</v>
      </c>
      <c r="D268" s="29">
        <f>SUM(D252:D267)</f>
        <v>14275.5</v>
      </c>
      <c r="E268" s="29">
        <f>SUM(E252:E267)</f>
        <v>0.99999999999999989</v>
      </c>
      <c r="F268" s="26">
        <f t="shared" si="60"/>
        <v>342.99999999999994</v>
      </c>
    </row>
    <row r="270" spans="2:11" x14ac:dyDescent="0.25">
      <c r="B270" s="2" t="s">
        <v>95</v>
      </c>
      <c r="C270" s="11"/>
      <c r="D270" s="11"/>
      <c r="E270" s="11"/>
      <c r="F270" s="11"/>
      <c r="G270" s="11"/>
    </row>
    <row r="271" spans="2:11" x14ac:dyDescent="0.25">
      <c r="B271" s="2" t="s">
        <v>137</v>
      </c>
      <c r="C271" s="1" t="s">
        <v>133</v>
      </c>
      <c r="D271" s="41" t="s">
        <v>100</v>
      </c>
      <c r="E271" s="11" t="s">
        <v>23</v>
      </c>
      <c r="F271" s="11" t="s">
        <v>24</v>
      </c>
      <c r="G271" s="11" t="s">
        <v>25</v>
      </c>
      <c r="H271" s="11" t="s">
        <v>32</v>
      </c>
      <c r="I271" s="11" t="s">
        <v>72</v>
      </c>
      <c r="J271" s="11" t="s">
        <v>94</v>
      </c>
      <c r="K271" s="1" t="s">
        <v>159</v>
      </c>
    </row>
    <row r="272" spans="2:11" x14ac:dyDescent="0.25">
      <c r="B272" s="1" t="s">
        <v>83</v>
      </c>
      <c r="C272" s="41" t="s">
        <v>35</v>
      </c>
      <c r="D272" s="28">
        <f>SUM(E272:J272)</f>
        <v>1031.9097198531424</v>
      </c>
      <c r="E272" s="19">
        <f t="shared" ref="E272:E287" si="61">$I$9*D233</f>
        <v>78.214285714285722</v>
      </c>
      <c r="F272" s="19">
        <f t="shared" ref="F272:F287" si="62">$I$10*E233</f>
        <v>106.54493637327677</v>
      </c>
      <c r="G272" s="19">
        <f t="shared" ref="G272:G287" si="63">$I$11*F233</f>
        <v>62.356241234221592</v>
      </c>
      <c r="H272" s="19">
        <f t="shared" ref="H272:H287" si="64">$I$12*G233</f>
        <v>264.13952345860963</v>
      </c>
      <c r="I272" s="19">
        <f t="shared" ref="I272:I287" si="65">$H$43*H233</f>
        <v>148.00558166862515</v>
      </c>
      <c r="J272" s="19">
        <f t="shared" ref="J272:J287" si="66">$H$44*E252</f>
        <v>372.64915140412353</v>
      </c>
      <c r="K272" s="40">
        <f>I13</f>
        <v>3483.260869565217</v>
      </c>
    </row>
    <row r="273" spans="2:12" x14ac:dyDescent="0.25">
      <c r="B273" s="1" t="s">
        <v>78</v>
      </c>
      <c r="C273" s="41" t="s">
        <v>35</v>
      </c>
      <c r="D273" s="28">
        <f t="shared" ref="D273:D287" si="67">SUM(E273:J273)</f>
        <v>1775.6085593814582</v>
      </c>
      <c r="E273" s="19">
        <f t="shared" si="61"/>
        <v>227.14285714285717</v>
      </c>
      <c r="F273" s="19">
        <f t="shared" si="62"/>
        <v>188.58453738069991</v>
      </c>
      <c r="G273" s="19">
        <f t="shared" si="63"/>
        <v>46.767180925666196</v>
      </c>
      <c r="H273" s="19">
        <f t="shared" si="64"/>
        <v>900.47564815435112</v>
      </c>
      <c r="I273" s="19">
        <f t="shared" si="65"/>
        <v>161.46063454759107</v>
      </c>
      <c r="J273" s="19">
        <f t="shared" si="66"/>
        <v>251.17770123029271</v>
      </c>
      <c r="K273" s="40"/>
    </row>
    <row r="274" spans="2:12" x14ac:dyDescent="0.25">
      <c r="B274" s="1" t="s">
        <v>86</v>
      </c>
      <c r="C274" s="41" t="s">
        <v>35</v>
      </c>
      <c r="D274" s="28">
        <f t="shared" si="67"/>
        <v>939.6012241298763</v>
      </c>
      <c r="E274" s="19">
        <f t="shared" si="61"/>
        <v>1.0714285714285716</v>
      </c>
      <c r="F274" s="19">
        <f t="shared" si="62"/>
        <v>3.1963480911983031</v>
      </c>
      <c r="G274" s="19">
        <f t="shared" si="63"/>
        <v>43.649368863955111</v>
      </c>
      <c r="H274" s="19">
        <f t="shared" si="64"/>
        <v>208.61019182242467</v>
      </c>
      <c r="I274" s="19">
        <f t="shared" si="65"/>
        <v>430.56169212690952</v>
      </c>
      <c r="J274" s="19">
        <f t="shared" si="66"/>
        <v>252.51219465396017</v>
      </c>
      <c r="K274" s="40"/>
    </row>
    <row r="275" spans="2:12" x14ac:dyDescent="0.25">
      <c r="B275" s="1" t="s">
        <v>80</v>
      </c>
      <c r="C275" s="41" t="s">
        <v>35</v>
      </c>
      <c r="D275" s="28">
        <f t="shared" si="67"/>
        <v>620.0894332042169</v>
      </c>
      <c r="E275" s="19">
        <f t="shared" si="61"/>
        <v>123.21428571428572</v>
      </c>
      <c r="F275" s="19">
        <f t="shared" si="62"/>
        <v>2.1308987274655355</v>
      </c>
      <c r="G275" s="19">
        <f t="shared" si="63"/>
        <v>12.471248246844318</v>
      </c>
      <c r="H275" s="19">
        <f t="shared" si="64"/>
        <v>289.6530001563163</v>
      </c>
      <c r="I275" s="19">
        <f t="shared" si="65"/>
        <v>67.27526439482962</v>
      </c>
      <c r="J275" s="19">
        <f t="shared" si="66"/>
        <v>125.34473596447546</v>
      </c>
      <c r="K275" s="40"/>
    </row>
    <row r="276" spans="2:12" x14ac:dyDescent="0.25">
      <c r="B276" s="1" t="s">
        <v>82</v>
      </c>
      <c r="C276" s="41" t="s">
        <v>35</v>
      </c>
      <c r="D276" s="28">
        <f t="shared" si="67"/>
        <v>1361.8546743795346</v>
      </c>
      <c r="E276" s="19">
        <f t="shared" si="61"/>
        <v>11.785714285714285</v>
      </c>
      <c r="F276" s="19">
        <f t="shared" si="62"/>
        <v>62.861512460233293</v>
      </c>
      <c r="G276" s="19">
        <f t="shared" si="63"/>
        <v>40.531556802244033</v>
      </c>
      <c r="H276" s="19">
        <f t="shared" si="64"/>
        <v>865.95741497510096</v>
      </c>
      <c r="I276" s="19">
        <f t="shared" si="65"/>
        <v>67.27526439482962</v>
      </c>
      <c r="J276" s="19">
        <f t="shared" si="66"/>
        <v>313.44321146141226</v>
      </c>
      <c r="K276" s="40"/>
    </row>
    <row r="277" spans="2:12" x14ac:dyDescent="0.25">
      <c r="B277" s="1" t="s">
        <v>88</v>
      </c>
      <c r="C277" s="41" t="s">
        <v>35</v>
      </c>
      <c r="D277" s="28">
        <f t="shared" si="67"/>
        <v>756.16067202054239</v>
      </c>
      <c r="E277" s="19">
        <f t="shared" si="61"/>
        <v>200.35714285714286</v>
      </c>
      <c r="F277" s="19">
        <f t="shared" si="62"/>
        <v>21.308987274655355</v>
      </c>
      <c r="G277" s="19">
        <f t="shared" si="63"/>
        <v>24.942496493688637</v>
      </c>
      <c r="H277" s="19">
        <f t="shared" si="64"/>
        <v>9.0047564815435113</v>
      </c>
      <c r="I277" s="19">
        <f t="shared" si="65"/>
        <v>121.09547591069331</v>
      </c>
      <c r="J277" s="19">
        <f t="shared" si="66"/>
        <v>379.45181300281871</v>
      </c>
      <c r="K277" s="40"/>
    </row>
    <row r="278" spans="2:12" x14ac:dyDescent="0.25">
      <c r="B278" s="1" t="s">
        <v>106</v>
      </c>
      <c r="C278" s="41" t="s">
        <v>35</v>
      </c>
      <c r="D278" s="28">
        <f t="shared" si="67"/>
        <v>1647.7704579278343</v>
      </c>
      <c r="E278" s="19">
        <f t="shared" si="61"/>
        <v>23.571428571428569</v>
      </c>
      <c r="F278" s="19">
        <f t="shared" si="62"/>
        <v>292.99857502651111</v>
      </c>
      <c r="G278" s="19">
        <f t="shared" si="63"/>
        <v>59.238429172510507</v>
      </c>
      <c r="H278" s="19">
        <f t="shared" si="64"/>
        <v>577.80520756570854</v>
      </c>
      <c r="I278" s="19">
        <f t="shared" si="65"/>
        <v>26.910105757931845</v>
      </c>
      <c r="J278" s="19">
        <f t="shared" si="66"/>
        <v>667.24671183374369</v>
      </c>
      <c r="K278" s="40"/>
    </row>
    <row r="279" spans="2:12" x14ac:dyDescent="0.25">
      <c r="B279" s="1" t="s">
        <v>84</v>
      </c>
      <c r="C279" s="41" t="s">
        <v>35</v>
      </c>
      <c r="D279" s="28">
        <f t="shared" si="67"/>
        <v>426.95362513752696</v>
      </c>
      <c r="E279" s="19">
        <f t="shared" si="61"/>
        <v>32.142857142857139</v>
      </c>
      <c r="F279" s="19">
        <f t="shared" si="62"/>
        <v>0</v>
      </c>
      <c r="G279" s="19">
        <f t="shared" si="63"/>
        <v>12.471248246844318</v>
      </c>
      <c r="H279" s="19">
        <f t="shared" si="64"/>
        <v>208.61019182242467</v>
      </c>
      <c r="I279" s="19">
        <f t="shared" si="65"/>
        <v>53.82021151586369</v>
      </c>
      <c r="J279" s="19">
        <f t="shared" si="66"/>
        <v>119.90911640953716</v>
      </c>
      <c r="K279" s="40"/>
    </row>
    <row r="280" spans="2:12" x14ac:dyDescent="0.25">
      <c r="B280" s="1" t="s">
        <v>89</v>
      </c>
      <c r="C280" s="41" t="s">
        <v>35</v>
      </c>
      <c r="D280" s="28">
        <f t="shared" si="67"/>
        <v>800.16511070278773</v>
      </c>
      <c r="E280" s="19">
        <f t="shared" si="61"/>
        <v>223.92857142857144</v>
      </c>
      <c r="F280" s="19">
        <f t="shared" si="62"/>
        <v>61.796063096500525</v>
      </c>
      <c r="G280" s="19">
        <f t="shared" si="63"/>
        <v>18.706872370266478</v>
      </c>
      <c r="H280" s="19">
        <f t="shared" si="64"/>
        <v>201.10622808780508</v>
      </c>
      <c r="I280" s="19">
        <f t="shared" si="65"/>
        <v>67.27526439482962</v>
      </c>
      <c r="J280" s="19">
        <f t="shared" si="66"/>
        <v>227.35211132481462</v>
      </c>
      <c r="K280" s="40"/>
    </row>
    <row r="281" spans="2:12" x14ac:dyDescent="0.25">
      <c r="B281" s="1" t="s">
        <v>79</v>
      </c>
      <c r="C281" s="41" t="s">
        <v>35</v>
      </c>
      <c r="D281" s="28">
        <f t="shared" si="67"/>
        <v>755.84918940387411</v>
      </c>
      <c r="E281" s="19">
        <f t="shared" si="61"/>
        <v>1.0714285714285716</v>
      </c>
      <c r="F281" s="19">
        <f t="shared" si="62"/>
        <v>74.581455461293743</v>
      </c>
      <c r="G281" s="19">
        <f t="shared" si="63"/>
        <v>37.413744740532955</v>
      </c>
      <c r="H281" s="19">
        <f t="shared" si="64"/>
        <v>297.15696389093586</v>
      </c>
      <c r="I281" s="19">
        <f t="shared" si="65"/>
        <v>201.82579318448884</v>
      </c>
      <c r="J281" s="19">
        <f t="shared" si="66"/>
        <v>143.79980355519413</v>
      </c>
      <c r="K281" s="40"/>
    </row>
    <row r="282" spans="2:12" x14ac:dyDescent="0.25">
      <c r="B282" s="1" t="s">
        <v>76</v>
      </c>
      <c r="C282" s="41" t="s">
        <v>35</v>
      </c>
      <c r="D282" s="28">
        <f t="shared" si="67"/>
        <v>1470.2798826217577</v>
      </c>
      <c r="E282" s="19">
        <f t="shared" si="61"/>
        <v>36.428571428571431</v>
      </c>
      <c r="F282" s="19">
        <f t="shared" si="62"/>
        <v>2.1308987274655355</v>
      </c>
      <c r="G282" s="19">
        <f t="shared" si="63"/>
        <v>71.709677419354833</v>
      </c>
      <c r="H282" s="19">
        <f t="shared" si="64"/>
        <v>1041.5501663651994</v>
      </c>
      <c r="I282" s="19">
        <f t="shared" si="65"/>
        <v>40.365158636897768</v>
      </c>
      <c r="J282" s="19">
        <f t="shared" si="66"/>
        <v>278.09541004426859</v>
      </c>
      <c r="K282" s="40"/>
    </row>
    <row r="283" spans="2:12" x14ac:dyDescent="0.25">
      <c r="B283" s="1" t="s">
        <v>85</v>
      </c>
      <c r="C283" s="41" t="s">
        <v>35</v>
      </c>
      <c r="D283" s="28">
        <f t="shared" si="67"/>
        <v>902.05092561140634</v>
      </c>
      <c r="E283" s="19">
        <f t="shared" si="61"/>
        <v>39.642857142857146</v>
      </c>
      <c r="F283" s="19">
        <f t="shared" si="62"/>
        <v>42.617974549310709</v>
      </c>
      <c r="G283" s="19">
        <f t="shared" si="63"/>
        <v>65.474053295932663</v>
      </c>
      <c r="H283" s="19">
        <f t="shared" si="64"/>
        <v>49.526160648489309</v>
      </c>
      <c r="I283" s="19">
        <f t="shared" si="65"/>
        <v>121.09547591069331</v>
      </c>
      <c r="J283" s="19">
        <f t="shared" si="66"/>
        <v>583.6944040641232</v>
      </c>
      <c r="K283" s="40"/>
    </row>
    <row r="284" spans="2:12" x14ac:dyDescent="0.25">
      <c r="B284" s="1" t="s">
        <v>87</v>
      </c>
      <c r="C284" s="41" t="s">
        <v>35</v>
      </c>
      <c r="D284" s="28">
        <f t="shared" si="67"/>
        <v>462.78098630574107</v>
      </c>
      <c r="E284" s="19">
        <f t="shared" si="61"/>
        <v>3.214285714285714</v>
      </c>
      <c r="F284" s="19">
        <f t="shared" si="62"/>
        <v>254.64239793213147</v>
      </c>
      <c r="G284" s="19">
        <f t="shared" si="63"/>
        <v>12.471248246844318</v>
      </c>
      <c r="H284" s="19">
        <f t="shared" si="64"/>
        <v>33.017440432326204</v>
      </c>
      <c r="I284" s="19">
        <f t="shared" si="65"/>
        <v>13.455052878965923</v>
      </c>
      <c r="J284" s="19">
        <f t="shared" si="66"/>
        <v>145.98056110118736</v>
      </c>
      <c r="K284" s="40"/>
    </row>
    <row r="285" spans="2:12" x14ac:dyDescent="0.25">
      <c r="B285" s="1" t="s">
        <v>77</v>
      </c>
      <c r="C285" s="41" t="s">
        <v>35</v>
      </c>
      <c r="D285" s="28">
        <f t="shared" si="67"/>
        <v>1035.4511424569209</v>
      </c>
      <c r="E285" s="19">
        <f t="shared" si="61"/>
        <v>19.285714285714288</v>
      </c>
      <c r="F285" s="19">
        <f t="shared" si="62"/>
        <v>27.70168345705196</v>
      </c>
      <c r="G285" s="19">
        <f t="shared" si="63"/>
        <v>40.531556802244033</v>
      </c>
      <c r="H285" s="19">
        <f t="shared" si="64"/>
        <v>531.28063241106713</v>
      </c>
      <c r="I285" s="19">
        <f t="shared" si="65"/>
        <v>242.19095182138662</v>
      </c>
      <c r="J285" s="19">
        <f t="shared" si="66"/>
        <v>174.46060367945688</v>
      </c>
      <c r="K285" s="40"/>
    </row>
    <row r="286" spans="2:12" x14ac:dyDescent="0.25">
      <c r="B286" s="1" t="s">
        <v>81</v>
      </c>
      <c r="C286" s="41" t="s">
        <v>35</v>
      </c>
      <c r="D286" s="28">
        <f t="shared" si="67"/>
        <v>1783.0693038649526</v>
      </c>
      <c r="E286" s="19">
        <f t="shared" si="61"/>
        <v>13.928571428571429</v>
      </c>
      <c r="F286" s="19">
        <f t="shared" si="62"/>
        <v>151.29380965005302</v>
      </c>
      <c r="G286" s="19">
        <f t="shared" si="63"/>
        <v>74.827489481065911</v>
      </c>
      <c r="H286" s="19">
        <f t="shared" si="64"/>
        <v>1056.5580938344385</v>
      </c>
      <c r="I286" s="19">
        <f t="shared" si="65"/>
        <v>94.185370152761465</v>
      </c>
      <c r="J286" s="19">
        <f t="shared" si="66"/>
        <v>392.27596931806238</v>
      </c>
      <c r="K286" s="40"/>
    </row>
    <row r="287" spans="2:12" x14ac:dyDescent="0.25">
      <c r="B287" s="1" t="s">
        <v>75</v>
      </c>
      <c r="C287" s="41" t="s">
        <v>35</v>
      </c>
      <c r="D287" s="28">
        <f t="shared" si="67"/>
        <v>2758.7963973462533</v>
      </c>
      <c r="E287" s="19">
        <f t="shared" si="61"/>
        <v>15</v>
      </c>
      <c r="F287" s="19">
        <f t="shared" si="62"/>
        <v>105.479487009544</v>
      </c>
      <c r="G287" s="19">
        <f t="shared" si="63"/>
        <v>53.002805049088344</v>
      </c>
      <c r="H287" s="19">
        <f t="shared" si="64"/>
        <v>2231.6788146758672</v>
      </c>
      <c r="I287" s="19">
        <f t="shared" si="65"/>
        <v>134.55052878965924</v>
      </c>
      <c r="J287" s="19">
        <f t="shared" si="66"/>
        <v>219.08476182209409</v>
      </c>
      <c r="K287" s="40"/>
    </row>
    <row r="288" spans="2:12" x14ac:dyDescent="0.25">
      <c r="B288" s="2" t="s">
        <v>41</v>
      </c>
      <c r="C288" s="18" t="s">
        <v>35</v>
      </c>
      <c r="D288" s="28"/>
      <c r="E288" s="10">
        <f>SUM(E272:E287)</f>
        <v>1050</v>
      </c>
      <c r="F288" s="10">
        <f t="shared" ref="F288:K288" si="68">SUM(F272:F287)</f>
        <v>1397.8695652173915</v>
      </c>
      <c r="G288" s="10">
        <f t="shared" si="68"/>
        <v>676.56521739130415</v>
      </c>
      <c r="H288" s="10">
        <f t="shared" si="68"/>
        <v>8766.1304347826081</v>
      </c>
      <c r="I288" s="10">
        <f t="shared" si="68"/>
        <v>1991.3478260869567</v>
      </c>
      <c r="J288" s="10">
        <f>SUM(J272:J287)</f>
        <v>4646.478260869565</v>
      </c>
      <c r="K288" s="10">
        <f t="shared" si="68"/>
        <v>3483.260869565217</v>
      </c>
      <c r="L288" s="10"/>
    </row>
    <row r="289" spans="2:11" x14ac:dyDescent="0.25">
      <c r="E289" s="16"/>
    </row>
    <row r="290" spans="2:11" x14ac:dyDescent="0.25">
      <c r="B290" s="2" t="s">
        <v>97</v>
      </c>
      <c r="C290" s="11"/>
      <c r="E290" s="11"/>
      <c r="F290" s="11"/>
      <c r="G290" s="11"/>
      <c r="H290" s="11"/>
    </row>
    <row r="291" spans="2:11" x14ac:dyDescent="0.25">
      <c r="B291" s="2" t="s">
        <v>137</v>
      </c>
      <c r="C291" s="1" t="s">
        <v>133</v>
      </c>
      <c r="D291" s="41" t="s">
        <v>100</v>
      </c>
      <c r="E291" s="11" t="s">
        <v>23</v>
      </c>
      <c r="F291" s="11" t="s">
        <v>24</v>
      </c>
      <c r="G291" s="11" t="s">
        <v>25</v>
      </c>
      <c r="H291" s="11" t="s">
        <v>32</v>
      </c>
      <c r="I291" s="11" t="s">
        <v>72</v>
      </c>
      <c r="J291" s="11" t="s">
        <v>94</v>
      </c>
      <c r="K291" s="1" t="s">
        <v>159</v>
      </c>
    </row>
    <row r="292" spans="2:11" x14ac:dyDescent="0.25">
      <c r="B292" s="1" t="s">
        <v>83</v>
      </c>
      <c r="C292" s="41" t="s">
        <v>35</v>
      </c>
      <c r="D292" s="28">
        <f>SUM(E292:J292)</f>
        <v>1130.1868360296321</v>
      </c>
      <c r="E292" s="19">
        <f t="shared" ref="E292:E307" si="69">$I$19*D233</f>
        <v>85.663265306122454</v>
      </c>
      <c r="F292" s="19">
        <f t="shared" ref="F292:F307" si="70">$I$20*E233</f>
        <v>116.6920731707317</v>
      </c>
      <c r="G292" s="19">
        <f t="shared" ref="G292:G307" si="71">$I$21*F233</f>
        <v>68.294930875576043</v>
      </c>
      <c r="H292" s="19">
        <f t="shared" ref="H292:H307" si="72">$I$22*G233</f>
        <v>289.29566854990583</v>
      </c>
      <c r="I292" s="19">
        <f t="shared" ref="I292:I307" si="73">$H$49*H233</f>
        <v>162.10135135135135</v>
      </c>
      <c r="J292" s="19">
        <f t="shared" ref="J292:J307" si="74">$H$50*E252</f>
        <v>408.13954677594484</v>
      </c>
      <c r="K292" s="40">
        <f>I23</f>
        <v>3815</v>
      </c>
    </row>
    <row r="293" spans="2:11" x14ac:dyDescent="0.25">
      <c r="B293" s="1" t="s">
        <v>78</v>
      </c>
      <c r="C293" s="41" t="s">
        <v>35</v>
      </c>
      <c r="D293" s="28">
        <f t="shared" ref="D293:D307" si="75">SUM(E293:J293)</f>
        <v>1944.7141364654067</v>
      </c>
      <c r="E293" s="19">
        <f t="shared" si="69"/>
        <v>248.77551020408166</v>
      </c>
      <c r="F293" s="19">
        <f t="shared" si="70"/>
        <v>206.54496951219514</v>
      </c>
      <c r="G293" s="19">
        <f t="shared" si="71"/>
        <v>51.221198156682036</v>
      </c>
      <c r="H293" s="19">
        <f t="shared" si="72"/>
        <v>986.23523369286079</v>
      </c>
      <c r="I293" s="19">
        <f t="shared" si="73"/>
        <v>176.83783783783784</v>
      </c>
      <c r="J293" s="19">
        <f t="shared" si="74"/>
        <v>275.09938706174916</v>
      </c>
      <c r="K293" s="40"/>
    </row>
    <row r="294" spans="2:11" x14ac:dyDescent="0.25">
      <c r="B294" s="1" t="s">
        <v>86</v>
      </c>
      <c r="C294" s="41" t="s">
        <v>35</v>
      </c>
      <c r="D294" s="28">
        <f t="shared" si="75"/>
        <v>1029.0870549993883</v>
      </c>
      <c r="E294" s="19">
        <f t="shared" si="69"/>
        <v>1.1734693877551021</v>
      </c>
      <c r="F294" s="19">
        <f t="shared" si="70"/>
        <v>3.500762195121951</v>
      </c>
      <c r="G294" s="19">
        <f t="shared" si="71"/>
        <v>47.806451612903224</v>
      </c>
      <c r="H294" s="19">
        <f t="shared" si="72"/>
        <v>228.47782913884609</v>
      </c>
      <c r="I294" s="19">
        <f t="shared" si="73"/>
        <v>471.56756756756761</v>
      </c>
      <c r="J294" s="19">
        <f t="shared" si="74"/>
        <v>276.5609750971945</v>
      </c>
      <c r="K294" s="40"/>
    </row>
    <row r="295" spans="2:11" x14ac:dyDescent="0.25">
      <c r="B295" s="1" t="s">
        <v>80</v>
      </c>
      <c r="C295" s="41" t="s">
        <v>35</v>
      </c>
      <c r="D295" s="28">
        <f t="shared" si="75"/>
        <v>679.14556969985665</v>
      </c>
      <c r="E295" s="19">
        <f t="shared" si="69"/>
        <v>134.94897959183675</v>
      </c>
      <c r="F295" s="19">
        <f t="shared" si="70"/>
        <v>2.3338414634146343</v>
      </c>
      <c r="G295" s="19">
        <f t="shared" si="71"/>
        <v>13.658986175115208</v>
      </c>
      <c r="H295" s="19">
        <f t="shared" si="72"/>
        <v>317.23900017120354</v>
      </c>
      <c r="I295" s="19">
        <f t="shared" si="73"/>
        <v>73.682432432432435</v>
      </c>
      <c r="J295" s="19">
        <f t="shared" si="74"/>
        <v>137.28232986585408</v>
      </c>
      <c r="K295" s="40"/>
    </row>
    <row r="296" spans="2:11" x14ac:dyDescent="0.25">
      <c r="B296" s="1" t="s">
        <v>82</v>
      </c>
      <c r="C296" s="41" t="s">
        <v>35</v>
      </c>
      <c r="D296" s="28">
        <f t="shared" si="75"/>
        <v>1491.5551195585376</v>
      </c>
      <c r="E296" s="19">
        <f t="shared" si="69"/>
        <v>12.908163265306122</v>
      </c>
      <c r="F296" s="19">
        <f t="shared" si="70"/>
        <v>68.848323170731703</v>
      </c>
      <c r="G296" s="19">
        <f t="shared" si="71"/>
        <v>44.39170506912442</v>
      </c>
      <c r="H296" s="19">
        <f t="shared" si="72"/>
        <v>948.42954973463441</v>
      </c>
      <c r="I296" s="19">
        <f t="shared" si="73"/>
        <v>73.682432432432435</v>
      </c>
      <c r="J296" s="19">
        <f t="shared" si="74"/>
        <v>343.29494588630871</v>
      </c>
      <c r="K296" s="40"/>
    </row>
    <row r="297" spans="2:11" x14ac:dyDescent="0.25">
      <c r="B297" s="1" t="s">
        <v>88</v>
      </c>
      <c r="C297" s="41" t="s">
        <v>35</v>
      </c>
      <c r="D297" s="28">
        <f t="shared" si="75"/>
        <v>828.17597411773693</v>
      </c>
      <c r="E297" s="19">
        <f t="shared" si="69"/>
        <v>219.4387755102041</v>
      </c>
      <c r="F297" s="19">
        <f t="shared" si="70"/>
        <v>23.338414634146339</v>
      </c>
      <c r="G297" s="19">
        <f t="shared" si="71"/>
        <v>27.317972350230416</v>
      </c>
      <c r="H297" s="19">
        <f t="shared" si="72"/>
        <v>9.862352336928609</v>
      </c>
      <c r="I297" s="19">
        <f t="shared" si="73"/>
        <v>132.62837837837839</v>
      </c>
      <c r="J297" s="19">
        <f t="shared" si="74"/>
        <v>415.59008090784909</v>
      </c>
      <c r="K297" s="40"/>
    </row>
    <row r="298" spans="2:11" x14ac:dyDescent="0.25">
      <c r="B298" s="1" t="s">
        <v>106</v>
      </c>
      <c r="C298" s="41" t="s">
        <v>35</v>
      </c>
      <c r="D298" s="28">
        <f t="shared" si="75"/>
        <v>1804.7009777304852</v>
      </c>
      <c r="E298" s="19">
        <f t="shared" si="69"/>
        <v>25.816326530612244</v>
      </c>
      <c r="F298" s="19">
        <f t="shared" si="70"/>
        <v>320.9032012195122</v>
      </c>
      <c r="G298" s="19">
        <f t="shared" si="71"/>
        <v>64.880184331797238</v>
      </c>
      <c r="H298" s="19">
        <f t="shared" si="72"/>
        <v>632.83427495291892</v>
      </c>
      <c r="I298" s="19">
        <f t="shared" si="73"/>
        <v>29.472972972972975</v>
      </c>
      <c r="J298" s="19">
        <f t="shared" si="74"/>
        <v>730.7940177226717</v>
      </c>
      <c r="K298" s="40"/>
    </row>
    <row r="299" spans="2:11" x14ac:dyDescent="0.25">
      <c r="B299" s="1" t="s">
        <v>84</v>
      </c>
      <c r="C299" s="41" t="s">
        <v>35</v>
      </c>
      <c r="D299" s="28">
        <f t="shared" si="75"/>
        <v>467.61587515062479</v>
      </c>
      <c r="E299" s="19">
        <f t="shared" si="69"/>
        <v>35.204081632653057</v>
      </c>
      <c r="F299" s="19">
        <f t="shared" si="70"/>
        <v>0</v>
      </c>
      <c r="G299" s="19">
        <f t="shared" si="71"/>
        <v>13.658986175115208</v>
      </c>
      <c r="H299" s="19">
        <f t="shared" si="72"/>
        <v>228.47782913884609</v>
      </c>
      <c r="I299" s="19">
        <f t="shared" si="73"/>
        <v>58.945945945945951</v>
      </c>
      <c r="J299" s="19">
        <f t="shared" si="74"/>
        <v>131.32903225806453</v>
      </c>
      <c r="K299" s="40"/>
    </row>
    <row r="300" spans="2:11" x14ac:dyDescent="0.25">
      <c r="B300" s="1" t="s">
        <v>89</v>
      </c>
      <c r="C300" s="41" t="s">
        <v>35</v>
      </c>
      <c r="D300" s="28">
        <f t="shared" si="75"/>
        <v>876.37131172210093</v>
      </c>
      <c r="E300" s="19">
        <f t="shared" si="69"/>
        <v>245.25510204081633</v>
      </c>
      <c r="F300" s="19">
        <f t="shared" si="70"/>
        <v>67.681402439024382</v>
      </c>
      <c r="G300" s="19">
        <f t="shared" si="71"/>
        <v>20.488479262672811</v>
      </c>
      <c r="H300" s="19">
        <f t="shared" si="72"/>
        <v>220.25920219140559</v>
      </c>
      <c r="I300" s="19">
        <f t="shared" si="73"/>
        <v>73.682432432432435</v>
      </c>
      <c r="J300" s="19">
        <f t="shared" si="74"/>
        <v>249.00469335574937</v>
      </c>
      <c r="K300" s="40"/>
    </row>
    <row r="301" spans="2:11" x14ac:dyDescent="0.25">
      <c r="B301" s="1" t="s">
        <v>79</v>
      </c>
      <c r="C301" s="41" t="s">
        <v>35</v>
      </c>
      <c r="D301" s="28">
        <f t="shared" si="75"/>
        <v>827.83482648995744</v>
      </c>
      <c r="E301" s="19">
        <f t="shared" si="69"/>
        <v>1.1734693877551021</v>
      </c>
      <c r="F301" s="19">
        <f t="shared" si="70"/>
        <v>81.684451219512198</v>
      </c>
      <c r="G301" s="19">
        <f t="shared" si="71"/>
        <v>40.976958525345623</v>
      </c>
      <c r="H301" s="19">
        <f t="shared" si="72"/>
        <v>325.45762711864404</v>
      </c>
      <c r="I301" s="19">
        <f t="shared" si="73"/>
        <v>221.04729729729732</v>
      </c>
      <c r="J301" s="19">
        <f t="shared" si="74"/>
        <v>157.49502294140311</v>
      </c>
      <c r="K301" s="40"/>
    </row>
    <row r="302" spans="2:11" x14ac:dyDescent="0.25">
      <c r="B302" s="1" t="s">
        <v>76</v>
      </c>
      <c r="C302" s="41" t="s">
        <v>35</v>
      </c>
      <c r="D302" s="28">
        <f t="shared" si="75"/>
        <v>1610.3065381095439</v>
      </c>
      <c r="E302" s="19">
        <f t="shared" si="69"/>
        <v>39.897959183673471</v>
      </c>
      <c r="F302" s="19">
        <f t="shared" si="70"/>
        <v>2.3338414634146343</v>
      </c>
      <c r="G302" s="19">
        <f t="shared" si="71"/>
        <v>78.539170506912441</v>
      </c>
      <c r="H302" s="19">
        <f t="shared" si="72"/>
        <v>1140.7454203047423</v>
      </c>
      <c r="I302" s="19">
        <f t="shared" si="73"/>
        <v>44.20945945945946</v>
      </c>
      <c r="J302" s="19">
        <f t="shared" si="74"/>
        <v>304.58068719134178</v>
      </c>
      <c r="K302" s="40"/>
    </row>
    <row r="303" spans="2:11" x14ac:dyDescent="0.25">
      <c r="B303" s="1" t="s">
        <v>85</v>
      </c>
      <c r="C303" s="41" t="s">
        <v>35</v>
      </c>
      <c r="D303" s="28">
        <f t="shared" si="75"/>
        <v>987.96053757439745</v>
      </c>
      <c r="E303" s="19">
        <f t="shared" si="69"/>
        <v>43.41836734693878</v>
      </c>
      <c r="F303" s="19">
        <f t="shared" si="70"/>
        <v>46.676829268292678</v>
      </c>
      <c r="G303" s="19">
        <f t="shared" si="71"/>
        <v>71.709677419354833</v>
      </c>
      <c r="H303" s="19">
        <f t="shared" si="72"/>
        <v>54.242937853107343</v>
      </c>
      <c r="I303" s="19">
        <f t="shared" si="73"/>
        <v>132.62837837837839</v>
      </c>
      <c r="J303" s="19">
        <f t="shared" si="74"/>
        <v>639.28434730832544</v>
      </c>
      <c r="K303" s="40"/>
    </row>
    <row r="304" spans="2:11" x14ac:dyDescent="0.25">
      <c r="B304" s="1" t="s">
        <v>87</v>
      </c>
      <c r="C304" s="41" t="s">
        <v>35</v>
      </c>
      <c r="D304" s="28">
        <f t="shared" si="75"/>
        <v>506.85536595390687</v>
      </c>
      <c r="E304" s="19">
        <f t="shared" si="69"/>
        <v>3.5204081632653059</v>
      </c>
      <c r="F304" s="19">
        <f t="shared" si="70"/>
        <v>278.89405487804879</v>
      </c>
      <c r="G304" s="19">
        <f t="shared" si="71"/>
        <v>13.658986175115208</v>
      </c>
      <c r="H304" s="19">
        <f t="shared" si="72"/>
        <v>36.161958568738228</v>
      </c>
      <c r="I304" s="19">
        <f t="shared" si="73"/>
        <v>14.736486486486488</v>
      </c>
      <c r="J304" s="19">
        <f t="shared" si="74"/>
        <v>159.88347168225283</v>
      </c>
      <c r="K304" s="40"/>
    </row>
    <row r="305" spans="2:12" x14ac:dyDescent="0.25">
      <c r="B305" s="1" t="s">
        <v>77</v>
      </c>
      <c r="C305" s="41" t="s">
        <v>35</v>
      </c>
      <c r="D305" s="28">
        <f t="shared" si="75"/>
        <v>1134.0655369766278</v>
      </c>
      <c r="E305" s="19">
        <f t="shared" si="69"/>
        <v>21.122448979591837</v>
      </c>
      <c r="F305" s="19">
        <f t="shared" si="70"/>
        <v>30.339939024390244</v>
      </c>
      <c r="G305" s="19">
        <f t="shared" si="71"/>
        <v>44.39170506912442</v>
      </c>
      <c r="H305" s="19">
        <f t="shared" si="72"/>
        <v>581.87878787878788</v>
      </c>
      <c r="I305" s="19">
        <f t="shared" si="73"/>
        <v>265.25675675675677</v>
      </c>
      <c r="J305" s="19">
        <f t="shared" si="74"/>
        <v>191.07589926797661</v>
      </c>
      <c r="K305" s="40"/>
    </row>
    <row r="306" spans="2:12" x14ac:dyDescent="0.25">
      <c r="B306" s="1" t="s">
        <v>81</v>
      </c>
      <c r="C306" s="41" t="s">
        <v>35</v>
      </c>
      <c r="D306" s="28">
        <f t="shared" si="75"/>
        <v>1952.8854280425674</v>
      </c>
      <c r="E306" s="19">
        <f t="shared" si="69"/>
        <v>15.255102040816325</v>
      </c>
      <c r="F306" s="19">
        <f t="shared" si="70"/>
        <v>165.70274390243901</v>
      </c>
      <c r="G306" s="19">
        <f t="shared" si="71"/>
        <v>81.953917050691246</v>
      </c>
      <c r="H306" s="19">
        <f t="shared" si="72"/>
        <v>1157.1826741996233</v>
      </c>
      <c r="I306" s="19">
        <f t="shared" si="73"/>
        <v>103.15540540540542</v>
      </c>
      <c r="J306" s="19">
        <f t="shared" si="74"/>
        <v>429.63558544359216</v>
      </c>
      <c r="K306" s="40"/>
    </row>
    <row r="307" spans="2:12" x14ac:dyDescent="0.25">
      <c r="B307" s="1" t="s">
        <v>75</v>
      </c>
      <c r="C307" s="41" t="s">
        <v>35</v>
      </c>
      <c r="D307" s="28">
        <f t="shared" si="75"/>
        <v>3021.5389113792294</v>
      </c>
      <c r="E307" s="19">
        <f t="shared" si="69"/>
        <v>16.428571428571427</v>
      </c>
      <c r="F307" s="19">
        <f t="shared" si="70"/>
        <v>115.52515243902438</v>
      </c>
      <c r="G307" s="19">
        <f t="shared" si="71"/>
        <v>58.05069124423963</v>
      </c>
      <c r="H307" s="19">
        <f t="shared" si="72"/>
        <v>2444.2196541688068</v>
      </c>
      <c r="I307" s="19">
        <f t="shared" si="73"/>
        <v>147.36486486486487</v>
      </c>
      <c r="J307" s="19">
        <f t="shared" si="74"/>
        <v>239.94997723372211</v>
      </c>
      <c r="K307" s="40"/>
    </row>
    <row r="308" spans="2:12" x14ac:dyDescent="0.25">
      <c r="B308" s="2" t="s">
        <v>41</v>
      </c>
      <c r="C308" s="18" t="s">
        <v>35</v>
      </c>
      <c r="D308" s="41"/>
      <c r="E308" s="10">
        <f>SUM(E292:E307)</f>
        <v>1150</v>
      </c>
      <c r="F308" s="10">
        <f t="shared" ref="F308" si="76">SUM(F292:F307)</f>
        <v>1531.0000000000002</v>
      </c>
      <c r="G308" s="10">
        <f t="shared" ref="G308" si="77">SUM(G292:G307)</f>
        <v>740.99999999999989</v>
      </c>
      <c r="H308" s="10">
        <f t="shared" ref="H308" si="78">SUM(H292:H307)</f>
        <v>9600.9999999999982</v>
      </c>
      <c r="I308" s="10">
        <f t="shared" ref="I308" si="79">SUM(I292:I307)</f>
        <v>2181</v>
      </c>
      <c r="J308" s="10">
        <f>SUM(J292:J307)</f>
        <v>5089</v>
      </c>
      <c r="K308" s="10">
        <f t="shared" ref="K308" si="80">SUM(K292:K307)</f>
        <v>3815</v>
      </c>
      <c r="L308" s="10"/>
    </row>
    <row r="309" spans="2:12" x14ac:dyDescent="0.25">
      <c r="E309" s="16"/>
    </row>
    <row r="310" spans="2:12" x14ac:dyDescent="0.25">
      <c r="B310" s="2" t="s">
        <v>99</v>
      </c>
      <c r="C310" s="11"/>
      <c r="E310" s="11"/>
      <c r="F310" s="11"/>
      <c r="G310" s="11"/>
      <c r="H310" s="11"/>
    </row>
    <row r="311" spans="2:12" x14ac:dyDescent="0.25">
      <c r="B311" s="2" t="s">
        <v>137</v>
      </c>
      <c r="C311" s="1" t="s">
        <v>133</v>
      </c>
      <c r="D311" s="41" t="s">
        <v>100</v>
      </c>
      <c r="E311" s="11" t="s">
        <v>23</v>
      </c>
      <c r="F311" s="11" t="s">
        <v>24</v>
      </c>
      <c r="G311" s="11" t="s">
        <v>25</v>
      </c>
      <c r="H311" s="11" t="s">
        <v>32</v>
      </c>
      <c r="I311" s="11" t="s">
        <v>72</v>
      </c>
      <c r="J311" s="11" t="s">
        <v>94</v>
      </c>
      <c r="K311" s="1" t="s">
        <v>159</v>
      </c>
    </row>
    <row r="312" spans="2:12" x14ac:dyDescent="0.25">
      <c r="B312" s="1" t="s">
        <v>83</v>
      </c>
      <c r="C312" s="41" t="s">
        <v>35</v>
      </c>
      <c r="D312" s="28">
        <f>SUM(E312:J312)</f>
        <v>1572.4338588238361</v>
      </c>
      <c r="E312" s="19">
        <f t="shared" ref="E312:E327" si="81">$I$31*D233</f>
        <v>119.18367346938777</v>
      </c>
      <c r="F312" s="19">
        <f t="shared" ref="F312:F327" si="82">$I$32*E233</f>
        <v>162.35418875927888</v>
      </c>
      <c r="G312" s="19">
        <f t="shared" ref="G312:G327" si="83">$I$33*F233</f>
        <v>95.01903426167101</v>
      </c>
      <c r="H312" s="19">
        <f t="shared" ref="H312:H327" si="84">$I$34*G233</f>
        <v>402.49832146073851</v>
      </c>
      <c r="I312" s="19">
        <f t="shared" ref="I312:I327" si="85">$H$55*H233</f>
        <v>225.53231492361931</v>
      </c>
      <c r="J312" s="19">
        <f t="shared" ref="J312:J327" si="86">$H$56*E252</f>
        <v>567.84632594914058</v>
      </c>
      <c r="K312" s="40">
        <f>I35</f>
        <v>5307.826086956522</v>
      </c>
    </row>
    <row r="313" spans="2:12" x14ac:dyDescent="0.25">
      <c r="B313" s="1" t="s">
        <v>78</v>
      </c>
      <c r="C313" s="41" t="s">
        <v>35</v>
      </c>
      <c r="D313" s="28">
        <f t="shared" ref="D313:D327" si="87">SUM(E313:J313)</f>
        <v>2705.6892333431742</v>
      </c>
      <c r="E313" s="19">
        <f t="shared" si="81"/>
        <v>346.12244897959187</v>
      </c>
      <c r="F313" s="19">
        <f t="shared" si="82"/>
        <v>287.36691410392365</v>
      </c>
      <c r="G313" s="19">
        <f t="shared" si="83"/>
        <v>71.264275696253264</v>
      </c>
      <c r="H313" s="19">
        <f t="shared" si="84"/>
        <v>1372.153368616154</v>
      </c>
      <c r="I313" s="19">
        <f t="shared" si="85"/>
        <v>246.03525264394833</v>
      </c>
      <c r="J313" s="19">
        <f t="shared" si="86"/>
        <v>382.74697330330315</v>
      </c>
      <c r="K313" s="40"/>
    </row>
    <row r="314" spans="2:12" x14ac:dyDescent="0.25">
      <c r="B314" s="1" t="s">
        <v>86</v>
      </c>
      <c r="C314" s="41" t="s">
        <v>35</v>
      </c>
      <c r="D314" s="28">
        <f t="shared" si="87"/>
        <v>1431.7732939121929</v>
      </c>
      <c r="E314" s="19">
        <f t="shared" si="81"/>
        <v>1.6326530612244898</v>
      </c>
      <c r="F314" s="19">
        <f t="shared" si="82"/>
        <v>4.8706256627783659</v>
      </c>
      <c r="G314" s="19">
        <f t="shared" si="83"/>
        <v>66.513323983169713</v>
      </c>
      <c r="H314" s="19">
        <f t="shared" si="84"/>
        <v>317.88219706274236</v>
      </c>
      <c r="I314" s="19">
        <f t="shared" si="85"/>
        <v>656.09400705052894</v>
      </c>
      <c r="J314" s="19">
        <f t="shared" si="86"/>
        <v>384.78048709174885</v>
      </c>
      <c r="K314" s="40"/>
    </row>
    <row r="315" spans="2:12" x14ac:dyDescent="0.25">
      <c r="B315" s="1" t="s">
        <v>80</v>
      </c>
      <c r="C315" s="41" t="s">
        <v>35</v>
      </c>
      <c r="D315" s="28">
        <f t="shared" si="87"/>
        <v>944.89818393023529</v>
      </c>
      <c r="E315" s="19">
        <f t="shared" si="81"/>
        <v>187.75510204081633</v>
      </c>
      <c r="F315" s="19">
        <f t="shared" si="82"/>
        <v>3.2470837751855779</v>
      </c>
      <c r="G315" s="19">
        <f t="shared" si="83"/>
        <v>19.003806852334204</v>
      </c>
      <c r="H315" s="19">
        <f t="shared" si="84"/>
        <v>441.37600023819624</v>
      </c>
      <c r="I315" s="19">
        <f t="shared" si="85"/>
        <v>102.51468860164513</v>
      </c>
      <c r="J315" s="19">
        <f t="shared" si="86"/>
        <v>191.00150242205785</v>
      </c>
      <c r="K315" s="40"/>
    </row>
    <row r="316" spans="2:12" x14ac:dyDescent="0.25">
      <c r="B316" s="1" t="s">
        <v>82</v>
      </c>
      <c r="C316" s="41" t="s">
        <v>35</v>
      </c>
      <c r="D316" s="28">
        <f t="shared" si="87"/>
        <v>2075.2071228640525</v>
      </c>
      <c r="E316" s="19">
        <f t="shared" si="81"/>
        <v>17.959183673469386</v>
      </c>
      <c r="F316" s="19">
        <f t="shared" si="82"/>
        <v>95.78897136797454</v>
      </c>
      <c r="G316" s="19">
        <f t="shared" si="83"/>
        <v>61.762372270086153</v>
      </c>
      <c r="H316" s="19">
        <f t="shared" si="84"/>
        <v>1319.5541561525347</v>
      </c>
      <c r="I316" s="19">
        <f t="shared" si="85"/>
        <v>102.51468860164513</v>
      </c>
      <c r="J316" s="19">
        <f t="shared" si="86"/>
        <v>477.6277507983425</v>
      </c>
      <c r="K316" s="40"/>
    </row>
    <row r="317" spans="2:12" x14ac:dyDescent="0.25">
      <c r="B317" s="1" t="s">
        <v>88</v>
      </c>
      <c r="C317" s="41" t="s">
        <v>35</v>
      </c>
      <c r="D317" s="28">
        <f t="shared" si="87"/>
        <v>1152.2448335551121</v>
      </c>
      <c r="E317" s="19">
        <f t="shared" si="81"/>
        <v>305.30612244897964</v>
      </c>
      <c r="F317" s="19">
        <f t="shared" si="82"/>
        <v>32.470837751855775</v>
      </c>
      <c r="G317" s="19">
        <f t="shared" si="83"/>
        <v>38.007613704668408</v>
      </c>
      <c r="H317" s="19">
        <f t="shared" si="84"/>
        <v>13.721533686161541</v>
      </c>
      <c r="I317" s="19">
        <f t="shared" si="85"/>
        <v>184.52643948296125</v>
      </c>
      <c r="J317" s="19">
        <f t="shared" si="86"/>
        <v>578.21228648048566</v>
      </c>
      <c r="K317" s="40"/>
    </row>
    <row r="318" spans="2:12" x14ac:dyDescent="0.25">
      <c r="B318" s="1" t="s">
        <v>106</v>
      </c>
      <c r="C318" s="41" t="s">
        <v>35</v>
      </c>
      <c r="D318" s="28">
        <f t="shared" si="87"/>
        <v>2510.888316842414</v>
      </c>
      <c r="E318" s="19">
        <f t="shared" si="81"/>
        <v>35.918367346938773</v>
      </c>
      <c r="F318" s="19">
        <f t="shared" si="82"/>
        <v>446.47401908801692</v>
      </c>
      <c r="G318" s="19">
        <f t="shared" si="83"/>
        <v>90.268082548587458</v>
      </c>
      <c r="H318" s="19">
        <f t="shared" si="84"/>
        <v>880.46507819536544</v>
      </c>
      <c r="I318" s="19">
        <f t="shared" si="85"/>
        <v>41.005875440658059</v>
      </c>
      <c r="J318" s="19">
        <f t="shared" si="86"/>
        <v>1016.7568942228476</v>
      </c>
      <c r="K318" s="40"/>
    </row>
    <row r="319" spans="2:12" x14ac:dyDescent="0.25">
      <c r="B319" s="1" t="s">
        <v>84</v>
      </c>
      <c r="C319" s="41" t="s">
        <v>35</v>
      </c>
      <c r="D319" s="28">
        <f t="shared" si="87"/>
        <v>650.59600020956498</v>
      </c>
      <c r="E319" s="19">
        <f t="shared" si="81"/>
        <v>48.979591836734691</v>
      </c>
      <c r="F319" s="19">
        <f t="shared" si="82"/>
        <v>0</v>
      </c>
      <c r="G319" s="19">
        <f t="shared" si="83"/>
        <v>19.003806852334204</v>
      </c>
      <c r="H319" s="19">
        <f t="shared" si="84"/>
        <v>317.88219706274236</v>
      </c>
      <c r="I319" s="19">
        <f t="shared" si="85"/>
        <v>82.011750881316118</v>
      </c>
      <c r="J319" s="19">
        <f t="shared" si="86"/>
        <v>182.71865357643759</v>
      </c>
      <c r="K319" s="40"/>
    </row>
    <row r="320" spans="2:12" x14ac:dyDescent="0.25">
      <c r="B320" s="1" t="s">
        <v>89</v>
      </c>
      <c r="C320" s="41" t="s">
        <v>35</v>
      </c>
      <c r="D320" s="28">
        <f t="shared" si="87"/>
        <v>1219.2992163090098</v>
      </c>
      <c r="E320" s="19">
        <f t="shared" si="81"/>
        <v>341.22448979591837</v>
      </c>
      <c r="F320" s="19">
        <f t="shared" si="82"/>
        <v>94.165429480381746</v>
      </c>
      <c r="G320" s="19">
        <f t="shared" si="83"/>
        <v>28.505710278501304</v>
      </c>
      <c r="H320" s="19">
        <f t="shared" si="84"/>
        <v>306.44758565760776</v>
      </c>
      <c r="I320" s="19">
        <f t="shared" si="85"/>
        <v>102.51468860164513</v>
      </c>
      <c r="J320" s="19">
        <f t="shared" si="86"/>
        <v>346.44131249495558</v>
      </c>
      <c r="K320" s="40"/>
    </row>
    <row r="321" spans="1:17" x14ac:dyDescent="0.25">
      <c r="B321" s="1" t="s">
        <v>79</v>
      </c>
      <c r="C321" s="41" t="s">
        <v>35</v>
      </c>
      <c r="D321" s="28">
        <f t="shared" si="87"/>
        <v>1151.7701933773319</v>
      </c>
      <c r="E321" s="19">
        <f t="shared" si="81"/>
        <v>1.6326530612244898</v>
      </c>
      <c r="F321" s="19">
        <f t="shared" si="82"/>
        <v>113.64793213149522</v>
      </c>
      <c r="G321" s="19">
        <f t="shared" si="83"/>
        <v>57.011420557002609</v>
      </c>
      <c r="H321" s="19">
        <f t="shared" si="84"/>
        <v>452.81061164333084</v>
      </c>
      <c r="I321" s="19">
        <f t="shared" si="85"/>
        <v>307.54406580493543</v>
      </c>
      <c r="J321" s="19">
        <f t="shared" si="86"/>
        <v>219.12351017934344</v>
      </c>
      <c r="K321" s="40"/>
    </row>
    <row r="322" spans="1:17" x14ac:dyDescent="0.25">
      <c r="B322" s="1" t="s">
        <v>76</v>
      </c>
      <c r="C322" s="41" t="s">
        <v>35</v>
      </c>
      <c r="D322" s="28">
        <f t="shared" si="87"/>
        <v>2240.4264878045828</v>
      </c>
      <c r="E322" s="19">
        <f t="shared" si="81"/>
        <v>55.510204081632651</v>
      </c>
      <c r="F322" s="19">
        <f t="shared" si="82"/>
        <v>3.2470837751855779</v>
      </c>
      <c r="G322" s="19">
        <f t="shared" si="83"/>
        <v>109.27188940092167</v>
      </c>
      <c r="H322" s="19">
        <f t="shared" si="84"/>
        <v>1587.1240630326847</v>
      </c>
      <c r="I322" s="19">
        <f t="shared" si="85"/>
        <v>61.508813160987081</v>
      </c>
      <c r="J322" s="19">
        <f t="shared" si="86"/>
        <v>423.76443435317117</v>
      </c>
      <c r="K322" s="40"/>
    </row>
    <row r="323" spans="1:17" x14ac:dyDescent="0.25">
      <c r="B323" s="1" t="s">
        <v>85</v>
      </c>
      <c r="C323" s="41" t="s">
        <v>35</v>
      </c>
      <c r="D323" s="28">
        <f t="shared" si="87"/>
        <v>1374.5537914078573</v>
      </c>
      <c r="E323" s="19">
        <f t="shared" si="81"/>
        <v>60.408163265306122</v>
      </c>
      <c r="F323" s="19">
        <f t="shared" si="82"/>
        <v>64.941675503711551</v>
      </c>
      <c r="G323" s="19">
        <f t="shared" si="83"/>
        <v>99.769985974754562</v>
      </c>
      <c r="H323" s="19">
        <f t="shared" si="84"/>
        <v>75.468435273888474</v>
      </c>
      <c r="I323" s="19">
        <f t="shared" si="85"/>
        <v>184.52643948296125</v>
      </c>
      <c r="J323" s="19">
        <f t="shared" si="86"/>
        <v>889.43909190723537</v>
      </c>
      <c r="K323" s="40"/>
    </row>
    <row r="324" spans="1:17" x14ac:dyDescent="0.25">
      <c r="B324" s="1" t="s">
        <v>87</v>
      </c>
      <c r="C324" s="41" t="s">
        <v>35</v>
      </c>
      <c r="D324" s="28">
        <f t="shared" si="87"/>
        <v>705.19007437065295</v>
      </c>
      <c r="E324" s="19">
        <f t="shared" si="81"/>
        <v>4.8979591836734695</v>
      </c>
      <c r="F324" s="19">
        <f t="shared" si="82"/>
        <v>388.02651113467653</v>
      </c>
      <c r="G324" s="19">
        <f t="shared" si="83"/>
        <v>19.003806852334204</v>
      </c>
      <c r="H324" s="19">
        <f t="shared" si="84"/>
        <v>50.312290182592314</v>
      </c>
      <c r="I324" s="19">
        <f t="shared" si="85"/>
        <v>20.50293772032903</v>
      </c>
      <c r="J324" s="19">
        <f t="shared" si="86"/>
        <v>222.44656929704738</v>
      </c>
      <c r="K324" s="40"/>
    </row>
    <row r="325" spans="1:17" x14ac:dyDescent="0.25">
      <c r="B325" s="1" t="s">
        <v>77</v>
      </c>
      <c r="C325" s="41" t="s">
        <v>35</v>
      </c>
      <c r="D325" s="28">
        <f t="shared" si="87"/>
        <v>1577.830312315308</v>
      </c>
      <c r="E325" s="19">
        <f t="shared" si="81"/>
        <v>29.387755102040821</v>
      </c>
      <c r="F325" s="19">
        <f t="shared" si="82"/>
        <v>42.212089077412514</v>
      </c>
      <c r="G325" s="19">
        <f t="shared" si="83"/>
        <v>61.762372270086153</v>
      </c>
      <c r="H325" s="19">
        <f t="shared" si="84"/>
        <v>809.57048748353088</v>
      </c>
      <c r="I325" s="19">
        <f t="shared" si="85"/>
        <v>369.0528789659225</v>
      </c>
      <c r="J325" s="19">
        <f t="shared" si="86"/>
        <v>265.84472941631526</v>
      </c>
      <c r="K325" s="40"/>
    </row>
    <row r="326" spans="1:17" x14ac:dyDescent="0.25">
      <c r="B326" s="1" t="s">
        <v>81</v>
      </c>
      <c r="C326" s="41" t="s">
        <v>35</v>
      </c>
      <c r="D326" s="28">
        <f t="shared" si="87"/>
        <v>2717.0579868418331</v>
      </c>
      <c r="E326" s="19">
        <f t="shared" si="81"/>
        <v>21.224489795918366</v>
      </c>
      <c r="F326" s="19">
        <f t="shared" si="82"/>
        <v>230.54294803817601</v>
      </c>
      <c r="G326" s="19">
        <f t="shared" si="83"/>
        <v>114.02284111400522</v>
      </c>
      <c r="H326" s="19">
        <f t="shared" si="84"/>
        <v>1609.993285842954</v>
      </c>
      <c r="I326" s="19">
        <f t="shared" si="85"/>
        <v>143.52056404230319</v>
      </c>
      <c r="J326" s="19">
        <f t="shared" si="86"/>
        <v>597.75385800847607</v>
      </c>
      <c r="K326" s="40"/>
    </row>
    <row r="327" spans="1:17" x14ac:dyDescent="0.25">
      <c r="B327" s="1" t="s">
        <v>75</v>
      </c>
      <c r="C327" s="41" t="s">
        <v>35</v>
      </c>
      <c r="D327" s="28">
        <f t="shared" si="87"/>
        <v>4203.8802245276229</v>
      </c>
      <c r="E327" s="19">
        <f t="shared" si="81"/>
        <v>22.857142857142858</v>
      </c>
      <c r="F327" s="19">
        <f t="shared" si="82"/>
        <v>160.7306468716861</v>
      </c>
      <c r="G327" s="19">
        <f t="shared" si="83"/>
        <v>80.766179122420354</v>
      </c>
      <c r="H327" s="19">
        <f t="shared" si="84"/>
        <v>3400.6534318870354</v>
      </c>
      <c r="I327" s="19">
        <f t="shared" si="85"/>
        <v>205.02937720329027</v>
      </c>
      <c r="J327" s="19">
        <f t="shared" si="86"/>
        <v>333.84344658604817</v>
      </c>
      <c r="K327" s="40"/>
    </row>
    <row r="328" spans="1:17" x14ac:dyDescent="0.25">
      <c r="B328" s="2" t="s">
        <v>41</v>
      </c>
      <c r="C328" s="18" t="s">
        <v>35</v>
      </c>
      <c r="D328" s="41"/>
      <c r="E328" s="10">
        <f>SUM(E312:E327)</f>
        <v>1600</v>
      </c>
      <c r="F328" s="10">
        <f t="shared" ref="F328" si="88">SUM(F312:F327)</f>
        <v>2130.086956521739</v>
      </c>
      <c r="G328" s="10">
        <f t="shared" ref="G328" si="89">SUM(G312:G327)</f>
        <v>1030.9565217391305</v>
      </c>
      <c r="H328" s="10">
        <f t="shared" ref="H328" si="90">SUM(H312:H327)</f>
        <v>13357.91304347826</v>
      </c>
      <c r="I328" s="10">
        <f t="shared" ref="I328" si="91">SUM(I312:I327)</f>
        <v>3034.434782608696</v>
      </c>
      <c r="J328" s="10">
        <f>SUM(J312:J327)</f>
        <v>7080.347826086956</v>
      </c>
      <c r="K328" s="10">
        <f t="shared" ref="K328" si="92">SUM(K312:K327)</f>
        <v>5307.826086956522</v>
      </c>
      <c r="L328" s="10"/>
    </row>
    <row r="330" spans="1:17" x14ac:dyDescent="0.25">
      <c r="A330" s="3" t="s">
        <v>102</v>
      </c>
      <c r="B330" s="4"/>
      <c r="C330" s="4"/>
      <c r="D330" s="17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2" spans="1:17" x14ac:dyDescent="0.25">
      <c r="B332" s="2" t="s">
        <v>110</v>
      </c>
      <c r="C332" s="11"/>
      <c r="D332" s="11"/>
      <c r="E332" s="11"/>
      <c r="F332" s="11"/>
      <c r="G332" s="11"/>
    </row>
    <row r="333" spans="1:17" x14ac:dyDescent="0.25">
      <c r="B333" s="2" t="s">
        <v>137</v>
      </c>
      <c r="C333" s="1" t="s">
        <v>133</v>
      </c>
      <c r="D333" s="41" t="s">
        <v>100</v>
      </c>
      <c r="E333" s="11" t="s">
        <v>23</v>
      </c>
      <c r="F333" s="11" t="s">
        <v>24</v>
      </c>
      <c r="G333" s="11" t="s">
        <v>25</v>
      </c>
      <c r="H333" s="11" t="s">
        <v>32</v>
      </c>
      <c r="I333" s="11" t="s">
        <v>72</v>
      </c>
      <c r="J333" s="11" t="s">
        <v>94</v>
      </c>
      <c r="K333" s="1" t="s">
        <v>159</v>
      </c>
    </row>
    <row r="334" spans="1:17" x14ac:dyDescent="0.25">
      <c r="B334" s="1" t="s">
        <v>83</v>
      </c>
      <c r="C334" s="41" t="s">
        <v>35</v>
      </c>
      <c r="D334" s="28">
        <f>SUM(E334:J334)</f>
        <v>681.38309293971122</v>
      </c>
      <c r="E334" s="19">
        <f>$I$62*D233</f>
        <v>10.541925465838517</v>
      </c>
      <c r="F334" s="19">
        <f>$I$63*E233</f>
        <v>60.753579003181336</v>
      </c>
      <c r="G334" s="19">
        <f>$I$64*F233</f>
        <v>40.420757363253848</v>
      </c>
      <c r="H334" s="19">
        <f>$I$65*G233</f>
        <v>87.446491443543735</v>
      </c>
      <c r="I334" s="19">
        <f t="shared" ref="I334:I349" si="93">$I$94*H233</f>
        <v>137.07990599294948</v>
      </c>
      <c r="J334" s="19">
        <f t="shared" ref="J334:J349" si="94">$I$95*E252</f>
        <v>345.14043367094433</v>
      </c>
      <c r="K334" s="40">
        <f>K272</f>
        <v>3483.260869565217</v>
      </c>
    </row>
    <row r="335" spans="1:17" x14ac:dyDescent="0.25">
      <c r="B335" s="1" t="s">
        <v>78</v>
      </c>
      <c r="C335" s="41" t="s">
        <v>35</v>
      </c>
      <c r="D335" s="28">
        <f t="shared" ref="D335:D349" si="95">SUM(E335:J335)</f>
        <v>848.75499119274173</v>
      </c>
      <c r="E335" s="19">
        <f t="shared" ref="E335:E349" si="96">$I$62*D234</f>
        <v>30.614906832298157</v>
      </c>
      <c r="F335" s="19">
        <f t="shared" ref="F335:F349" si="97">$I$63*E234</f>
        <v>107.53383483563097</v>
      </c>
      <c r="G335" s="19">
        <f t="shared" ref="G335:G349" si="98">$I$64*F234</f>
        <v>30.315568022440388</v>
      </c>
      <c r="H335" s="19">
        <f t="shared" ref="H335:H349" si="99">$I$65*G234</f>
        <v>298.11303901208095</v>
      </c>
      <c r="I335" s="19">
        <f t="shared" si="93"/>
        <v>149.54171562867216</v>
      </c>
      <c r="J335" s="19">
        <f t="shared" si="94"/>
        <v>232.63592686161911</v>
      </c>
      <c r="K335" s="40"/>
    </row>
    <row r="336" spans="1:17" x14ac:dyDescent="0.25">
      <c r="B336" s="1" t="s">
        <v>86</v>
      </c>
      <c r="C336" s="41" t="s">
        <v>35</v>
      </c>
      <c r="D336" s="28">
        <f t="shared" si="95"/>
        <v>731.97421869279594</v>
      </c>
      <c r="E336" s="19">
        <f>$I$62*D235</f>
        <v>0.14440993788819886</v>
      </c>
      <c r="F336" s="19">
        <f t="shared" si="97"/>
        <v>1.8226073700954399</v>
      </c>
      <c r="G336" s="19">
        <f t="shared" si="98"/>
        <v>28.294530154277695</v>
      </c>
      <c r="H336" s="19">
        <f t="shared" si="99"/>
        <v>69.062854037798758</v>
      </c>
      <c r="I336" s="19">
        <f t="shared" si="93"/>
        <v>398.77790834312577</v>
      </c>
      <c r="J336" s="19">
        <f t="shared" si="94"/>
        <v>233.87190884961007</v>
      </c>
      <c r="K336" s="40"/>
    </row>
    <row r="337" spans="2:12" x14ac:dyDescent="0.25">
      <c r="B337" s="1" t="s">
        <v>80</v>
      </c>
      <c r="C337" s="41" t="s">
        <v>35</v>
      </c>
      <c r="D337" s="28">
        <f t="shared" si="95"/>
        <v>300.20031080207036</v>
      </c>
      <c r="E337" s="19">
        <f t="shared" si="96"/>
        <v>16.607142857142868</v>
      </c>
      <c r="F337" s="19">
        <f t="shared" si="97"/>
        <v>1.2150715800636267</v>
      </c>
      <c r="G337" s="19">
        <f t="shared" si="98"/>
        <v>8.0841514726507704</v>
      </c>
      <c r="H337" s="19">
        <f t="shared" si="99"/>
        <v>95.893027548886039</v>
      </c>
      <c r="I337" s="19">
        <f t="shared" si="93"/>
        <v>62.309048178613402</v>
      </c>
      <c r="J337" s="19">
        <f t="shared" si="94"/>
        <v>116.09186916471364</v>
      </c>
      <c r="K337" s="40"/>
    </row>
    <row r="338" spans="2:12" x14ac:dyDescent="0.25">
      <c r="B338" s="1" t="s">
        <v>82</v>
      </c>
      <c r="C338" s="41" t="s">
        <v>35</v>
      </c>
      <c r="D338" s="28">
        <f t="shared" si="95"/>
        <v>703.00607157714285</v>
      </c>
      <c r="E338" s="19">
        <f t="shared" si="96"/>
        <v>1.5885093167701871</v>
      </c>
      <c r="F338" s="19">
        <f t="shared" si="97"/>
        <v>35.844611611876985</v>
      </c>
      <c r="G338" s="19">
        <f t="shared" si="98"/>
        <v>26.273492286115001</v>
      </c>
      <c r="H338" s="19">
        <f t="shared" si="99"/>
        <v>286.68537251661786</v>
      </c>
      <c r="I338" s="19">
        <f t="shared" si="93"/>
        <v>62.309048178613402</v>
      </c>
      <c r="J338" s="19">
        <f t="shared" si="94"/>
        <v>290.30503766714941</v>
      </c>
      <c r="K338" s="40"/>
    </row>
    <row r="339" spans="2:12" x14ac:dyDescent="0.25">
      <c r="B339" s="1" t="s">
        <v>88</v>
      </c>
      <c r="C339" s="41" t="s">
        <v>35</v>
      </c>
      <c r="D339" s="28">
        <f t="shared" si="95"/>
        <v>521.9020214621396</v>
      </c>
      <c r="E339" s="19">
        <f t="shared" si="96"/>
        <v>27.004658385093187</v>
      </c>
      <c r="F339" s="19">
        <f t="shared" si="97"/>
        <v>12.150715800636267</v>
      </c>
      <c r="G339" s="19">
        <f t="shared" si="98"/>
        <v>16.168302945301541</v>
      </c>
      <c r="H339" s="19">
        <f t="shared" si="99"/>
        <v>2.9811303901208097</v>
      </c>
      <c r="I339" s="19">
        <f t="shared" si="93"/>
        <v>112.15628672150412</v>
      </c>
      <c r="J339" s="19">
        <f t="shared" si="94"/>
        <v>351.44092721948363</v>
      </c>
      <c r="K339" s="40"/>
    </row>
    <row r="340" spans="2:12" x14ac:dyDescent="0.25">
      <c r="B340" s="1" t="s">
        <v>106</v>
      </c>
      <c r="C340" s="41" t="s">
        <v>35</v>
      </c>
      <c r="D340" s="28">
        <f t="shared" si="95"/>
        <v>1042.8528936870669</v>
      </c>
      <c r="E340" s="19">
        <f t="shared" si="96"/>
        <v>3.1770186335403743</v>
      </c>
      <c r="F340" s="19">
        <f t="shared" si="97"/>
        <v>167.07234225874868</v>
      </c>
      <c r="G340" s="19">
        <f t="shared" si="98"/>
        <v>38.399719495091155</v>
      </c>
      <c r="H340" s="19">
        <f t="shared" si="99"/>
        <v>191.28920003275192</v>
      </c>
      <c r="I340" s="19">
        <f t="shared" si="93"/>
        <v>24.923619271445361</v>
      </c>
      <c r="J340" s="19">
        <f t="shared" si="94"/>
        <v>617.99099399548936</v>
      </c>
      <c r="K340" s="40"/>
    </row>
    <row r="341" spans="2:12" x14ac:dyDescent="0.25">
      <c r="B341" s="1" t="s">
        <v>84</v>
      </c>
      <c r="C341" s="41" t="s">
        <v>35</v>
      </c>
      <c r="D341" s="28">
        <f t="shared" si="95"/>
        <v>242.38404569629756</v>
      </c>
      <c r="E341" s="19">
        <f t="shared" si="96"/>
        <v>4.3322981366459654</v>
      </c>
      <c r="F341" s="19">
        <f t="shared" si="97"/>
        <v>0</v>
      </c>
      <c r="G341" s="19">
        <f t="shared" si="98"/>
        <v>8.0841514726507704</v>
      </c>
      <c r="H341" s="19">
        <f t="shared" si="99"/>
        <v>69.062854037798758</v>
      </c>
      <c r="I341" s="19">
        <f t="shared" si="93"/>
        <v>49.847238542890722</v>
      </c>
      <c r="J341" s="19">
        <f t="shared" si="94"/>
        <v>111.05750350631135</v>
      </c>
      <c r="K341" s="40"/>
    </row>
    <row r="342" spans="2:12" x14ac:dyDescent="0.25">
      <c r="B342" s="1" t="s">
        <v>89</v>
      </c>
      <c r="C342" s="41" t="s">
        <v>35</v>
      </c>
      <c r="D342" s="28">
        <f t="shared" si="95"/>
        <v>417.00173343142455</v>
      </c>
      <c r="E342" s="19">
        <f t="shared" si="96"/>
        <v>30.181677018633557</v>
      </c>
      <c r="F342" s="19">
        <f t="shared" si="97"/>
        <v>35.237075821845174</v>
      </c>
      <c r="G342" s="19">
        <f t="shared" si="98"/>
        <v>12.126227208976156</v>
      </c>
      <c r="H342" s="19">
        <f t="shared" si="99"/>
        <v>66.578578712698075</v>
      </c>
      <c r="I342" s="19">
        <f t="shared" si="93"/>
        <v>62.309048178613402</v>
      </c>
      <c r="J342" s="19">
        <f t="shared" si="94"/>
        <v>210.56912649065819</v>
      </c>
      <c r="K342" s="40"/>
    </row>
    <row r="343" spans="2:12" x14ac:dyDescent="0.25">
      <c r="B343" s="1" t="s">
        <v>79</v>
      </c>
      <c r="C343" s="41" t="s">
        <v>35</v>
      </c>
      <c r="D343" s="28">
        <f t="shared" si="95"/>
        <v>485.41341274945887</v>
      </c>
      <c r="E343" s="19">
        <f t="shared" si="96"/>
        <v>0.14440993788819886</v>
      </c>
      <c r="F343" s="19">
        <f t="shared" si="97"/>
        <v>42.527505302226935</v>
      </c>
      <c r="G343" s="19">
        <f t="shared" si="98"/>
        <v>24.252454417952311</v>
      </c>
      <c r="H343" s="19">
        <f t="shared" si="99"/>
        <v>98.377302873986707</v>
      </c>
      <c r="I343" s="19">
        <f t="shared" si="93"/>
        <v>186.9271445358402</v>
      </c>
      <c r="J343" s="19">
        <f t="shared" si="94"/>
        <v>133.1845956815645</v>
      </c>
      <c r="K343" s="40"/>
    </row>
    <row r="344" spans="2:12" x14ac:dyDescent="0.25">
      <c r="B344" s="1" t="s">
        <v>76</v>
      </c>
      <c r="C344" s="41" t="s">
        <v>35</v>
      </c>
      <c r="D344" s="28">
        <f t="shared" si="95"/>
        <v>692.37831240360742</v>
      </c>
      <c r="E344" s="19">
        <f t="shared" si="96"/>
        <v>4.909937888198761</v>
      </c>
      <c r="F344" s="19">
        <f t="shared" si="97"/>
        <v>1.2150715800636267</v>
      </c>
      <c r="G344" s="19">
        <f t="shared" si="98"/>
        <v>46.483870967741929</v>
      </c>
      <c r="H344" s="19">
        <f t="shared" si="99"/>
        <v>344.8174151239736</v>
      </c>
      <c r="I344" s="19">
        <f t="shared" si="93"/>
        <v>37.385428907168041</v>
      </c>
      <c r="J344" s="19">
        <f t="shared" si="94"/>
        <v>257.56658793646147</v>
      </c>
      <c r="K344" s="40"/>
    </row>
    <row r="345" spans="2:12" x14ac:dyDescent="0.25">
      <c r="B345" s="1" t="s">
        <v>85</v>
      </c>
      <c r="C345" s="41" t="s">
        <v>35</v>
      </c>
      <c r="D345" s="28">
        <f t="shared" si="95"/>
        <v>741.24536158811668</v>
      </c>
      <c r="E345" s="19">
        <f t="shared" si="96"/>
        <v>5.3431677018633579</v>
      </c>
      <c r="F345" s="19">
        <f t="shared" si="97"/>
        <v>24.301431601272533</v>
      </c>
      <c r="G345" s="19">
        <f t="shared" si="98"/>
        <v>42.441795231416542</v>
      </c>
      <c r="H345" s="19">
        <f t="shared" si="99"/>
        <v>16.396217145664451</v>
      </c>
      <c r="I345" s="19">
        <f t="shared" si="93"/>
        <v>112.15628672150412</v>
      </c>
      <c r="J345" s="19">
        <f t="shared" si="94"/>
        <v>540.60646318639567</v>
      </c>
      <c r="K345" s="40"/>
    </row>
    <row r="346" spans="2:12" x14ac:dyDescent="0.25">
      <c r="B346" s="1" t="s">
        <v>87</v>
      </c>
      <c r="C346" s="41" t="s">
        <v>35</v>
      </c>
      <c r="D346" s="28">
        <f t="shared" si="95"/>
        <v>312.31542729543906</v>
      </c>
      <c r="E346" s="19">
        <f t="shared" si="96"/>
        <v>0.43322981366459651</v>
      </c>
      <c r="F346" s="19">
        <f t="shared" si="97"/>
        <v>145.20105381760339</v>
      </c>
      <c r="G346" s="19">
        <f t="shared" si="98"/>
        <v>8.0841514726507704</v>
      </c>
      <c r="H346" s="19">
        <f t="shared" si="99"/>
        <v>10.930811430442967</v>
      </c>
      <c r="I346" s="19">
        <f t="shared" si="93"/>
        <v>12.46180963572268</v>
      </c>
      <c r="J346" s="19">
        <f t="shared" si="94"/>
        <v>135.20437112535464</v>
      </c>
      <c r="K346" s="40"/>
    </row>
    <row r="347" spans="2:12" x14ac:dyDescent="0.25">
      <c r="B347" s="1" t="s">
        <v>77</v>
      </c>
      <c r="C347" s="41" t="s">
        <v>35</v>
      </c>
      <c r="D347" s="28">
        <f t="shared" si="95"/>
        <v>606.45010367227655</v>
      </c>
      <c r="E347" s="19">
        <f t="shared" si="96"/>
        <v>2.5993788819875796</v>
      </c>
      <c r="F347" s="19">
        <f t="shared" si="97"/>
        <v>15.795930540827147</v>
      </c>
      <c r="G347" s="19">
        <f t="shared" si="98"/>
        <v>26.273492286115001</v>
      </c>
      <c r="H347" s="19">
        <f t="shared" si="99"/>
        <v>175.88669301712775</v>
      </c>
      <c r="I347" s="19">
        <f t="shared" si="93"/>
        <v>224.31257344300823</v>
      </c>
      <c r="J347" s="19">
        <f t="shared" si="94"/>
        <v>161.58203550321088</v>
      </c>
      <c r="K347" s="40"/>
    </row>
    <row r="348" spans="2:12" x14ac:dyDescent="0.25">
      <c r="B348" s="1" t="s">
        <v>81</v>
      </c>
      <c r="C348" s="41" t="s">
        <v>35</v>
      </c>
      <c r="D348" s="28">
        <f t="shared" si="95"/>
        <v>936.98936610225792</v>
      </c>
      <c r="E348" s="19">
        <f t="shared" si="96"/>
        <v>1.8773291925465849</v>
      </c>
      <c r="F348" s="19">
        <f t="shared" si="97"/>
        <v>86.270082184517491</v>
      </c>
      <c r="G348" s="19">
        <f t="shared" si="98"/>
        <v>48.504908835904622</v>
      </c>
      <c r="H348" s="19">
        <f t="shared" si="99"/>
        <v>349.78596577417494</v>
      </c>
      <c r="I348" s="19">
        <f t="shared" si="93"/>
        <v>87.232667450058756</v>
      </c>
      <c r="J348" s="19">
        <f t="shared" si="94"/>
        <v>363.31841266505552</v>
      </c>
      <c r="K348" s="40"/>
    </row>
    <row r="349" spans="2:12" x14ac:dyDescent="0.25">
      <c r="B349" s="1" t="s">
        <v>75</v>
      </c>
      <c r="C349" s="41" t="s">
        <v>35</v>
      </c>
      <c r="D349" s="28">
        <f t="shared" si="95"/>
        <v>1162.8790714900608</v>
      </c>
      <c r="E349" s="19">
        <f t="shared" si="96"/>
        <v>2.0217391304347836</v>
      </c>
      <c r="F349" s="19">
        <f t="shared" si="97"/>
        <v>60.146043213149518</v>
      </c>
      <c r="G349" s="19">
        <f t="shared" si="98"/>
        <v>34.357643758765768</v>
      </c>
      <c r="H349" s="19">
        <f t="shared" si="99"/>
        <v>738.8234816849407</v>
      </c>
      <c r="I349" s="19">
        <f t="shared" si="93"/>
        <v>124.6180963572268</v>
      </c>
      <c r="J349" s="19">
        <f t="shared" si="94"/>
        <v>202.91206734554336</v>
      </c>
      <c r="K349" s="40"/>
    </row>
    <row r="350" spans="2:12" x14ac:dyDescent="0.25">
      <c r="B350" s="2" t="s">
        <v>41</v>
      </c>
      <c r="C350" s="18" t="s">
        <v>35</v>
      </c>
      <c r="D350" s="28"/>
      <c r="E350" s="10">
        <f>SUM(E334:E349)</f>
        <v>141.5217391304349</v>
      </c>
      <c r="F350" s="10">
        <f t="shared" ref="F350" si="100">SUM(F334:F349)</f>
        <v>797.08695652173913</v>
      </c>
      <c r="G350" s="10">
        <f t="shared" ref="G350" si="101">SUM(G334:G349)</f>
        <v>438.56521739130437</v>
      </c>
      <c r="H350" s="10">
        <f t="shared" ref="H350" si="102">SUM(H334:H349)</f>
        <v>2902.1304347826085</v>
      </c>
      <c r="I350" s="10">
        <f t="shared" ref="I350" si="103">SUM(I334:I349)</f>
        <v>1844.3478260869563</v>
      </c>
      <c r="J350" s="10">
        <f>SUM(J334:J349)</f>
        <v>4303.478260869565</v>
      </c>
      <c r="K350" s="10">
        <f t="shared" ref="K350" si="104">SUM(K334:K349)</f>
        <v>3483.260869565217</v>
      </c>
      <c r="L350" s="10"/>
    </row>
    <row r="351" spans="2:12" x14ac:dyDescent="0.25">
      <c r="E351" s="16"/>
    </row>
    <row r="352" spans="2:12" x14ac:dyDescent="0.25">
      <c r="B352" s="2" t="s">
        <v>111</v>
      </c>
      <c r="C352" s="11"/>
      <c r="E352" s="11"/>
      <c r="F352" s="11"/>
      <c r="G352" s="11"/>
      <c r="H352" s="11"/>
    </row>
    <row r="353" spans="2:11" x14ac:dyDescent="0.25">
      <c r="B353" s="2" t="s">
        <v>137</v>
      </c>
      <c r="C353" s="1" t="s">
        <v>133</v>
      </c>
      <c r="D353" s="41" t="s">
        <v>100</v>
      </c>
      <c r="E353" s="11" t="s">
        <v>23</v>
      </c>
      <c r="F353" s="11" t="s">
        <v>24</v>
      </c>
      <c r="G353" s="11" t="s">
        <v>25</v>
      </c>
      <c r="H353" s="11" t="s">
        <v>32</v>
      </c>
      <c r="I353" s="11" t="s">
        <v>72</v>
      </c>
      <c r="J353" s="11" t="s">
        <v>94</v>
      </c>
      <c r="K353" s="1" t="s">
        <v>159</v>
      </c>
    </row>
    <row r="354" spans="2:11" x14ac:dyDescent="0.25">
      <c r="B354" s="1" t="s">
        <v>83</v>
      </c>
      <c r="C354" s="41" t="s">
        <v>35</v>
      </c>
      <c r="D354" s="28">
        <f>SUM(E354:J354)</f>
        <v>769.82250811851668</v>
      </c>
      <c r="E354" s="19">
        <f>$I$72*D233</f>
        <v>12.514285714285716</v>
      </c>
      <c r="F354" s="19">
        <f>$I$73*E233</f>
        <v>66.539634146341456</v>
      </c>
      <c r="G354" s="19">
        <f>$I$74*F233</f>
        <v>46.359447004608299</v>
      </c>
      <c r="H354" s="19">
        <f>$I$75*G233</f>
        <v>112.60263653483992</v>
      </c>
      <c r="I354" s="19">
        <f t="shared" ref="I354:I369" si="105">$I$100*H233</f>
        <v>151.17567567567568</v>
      </c>
      <c r="J354" s="19">
        <f t="shared" ref="J354:J369" si="106">$I$101*E252</f>
        <v>380.63082904276558</v>
      </c>
      <c r="K354" s="40">
        <f>K292</f>
        <v>3815</v>
      </c>
    </row>
    <row r="355" spans="2:11" x14ac:dyDescent="0.25">
      <c r="B355" s="1" t="s">
        <v>78</v>
      </c>
      <c r="C355" s="41" t="s">
        <v>35</v>
      </c>
      <c r="D355" s="28">
        <f t="shared" ref="D355:D369" si="107">SUM(E355:J355)</f>
        <v>994.23675099792285</v>
      </c>
      <c r="E355" s="19">
        <f t="shared" ref="E355:E369" si="108">$I$72*D234</f>
        <v>36.342857142857142</v>
      </c>
      <c r="F355" s="19">
        <f t="shared" ref="F355:F369" si="109">$I$73*E234</f>
        <v>117.7751524390244</v>
      </c>
      <c r="G355" s="19">
        <f t="shared" ref="G355:G369" si="110">$I$74*F234</f>
        <v>34.769585253456228</v>
      </c>
      <c r="H355" s="19">
        <f t="shared" ref="H355:H369" si="111">$I$75*G234</f>
        <v>383.87262455059067</v>
      </c>
      <c r="I355" s="19">
        <f t="shared" si="105"/>
        <v>164.91891891891893</v>
      </c>
      <c r="J355" s="19">
        <f t="shared" si="106"/>
        <v>256.55761269307555</v>
      </c>
      <c r="K355" s="40"/>
    </row>
    <row r="356" spans="2:11" x14ac:dyDescent="0.25">
      <c r="B356" s="1" t="s">
        <v>86</v>
      </c>
      <c r="C356" s="41" t="s">
        <v>35</v>
      </c>
      <c r="D356" s="28">
        <f t="shared" si="107"/>
        <v>821.25419492989295</v>
      </c>
      <c r="E356" s="19">
        <f t="shared" si="108"/>
        <v>0.17142857142857143</v>
      </c>
      <c r="F356" s="19">
        <f t="shared" si="109"/>
        <v>1.9961890243902438</v>
      </c>
      <c r="G356" s="19">
        <f t="shared" si="110"/>
        <v>32.451612903225808</v>
      </c>
      <c r="H356" s="19">
        <f t="shared" si="111"/>
        <v>88.930491354220166</v>
      </c>
      <c r="I356" s="19">
        <f t="shared" si="105"/>
        <v>439.7837837837838</v>
      </c>
      <c r="J356" s="19">
        <f t="shared" si="106"/>
        <v>257.92068929284437</v>
      </c>
      <c r="K356" s="40"/>
    </row>
    <row r="357" spans="2:11" x14ac:dyDescent="0.25">
      <c r="B357" s="1" t="s">
        <v>80</v>
      </c>
      <c r="C357" s="41" t="s">
        <v>35</v>
      </c>
      <c r="D357" s="28">
        <f t="shared" si="107"/>
        <v>350.54167464421602</v>
      </c>
      <c r="E357" s="19">
        <f t="shared" si="108"/>
        <v>19.714285714285715</v>
      </c>
      <c r="F357" s="19">
        <f t="shared" si="109"/>
        <v>1.3307926829268293</v>
      </c>
      <c r="G357" s="19">
        <f t="shared" si="110"/>
        <v>9.2718894009216584</v>
      </c>
      <c r="H357" s="19">
        <f t="shared" si="111"/>
        <v>123.47902756377333</v>
      </c>
      <c r="I357" s="19">
        <f t="shared" si="105"/>
        <v>68.716216216216225</v>
      </c>
      <c r="J357" s="19">
        <f t="shared" si="106"/>
        <v>128.02946306609226</v>
      </c>
      <c r="K357" s="40"/>
    </row>
    <row r="358" spans="2:11" x14ac:dyDescent="0.25">
      <c r="B358" s="1" t="s">
        <v>82</v>
      </c>
      <c r="C358" s="41" t="s">
        <v>35</v>
      </c>
      <c r="D358" s="28">
        <f t="shared" si="107"/>
        <v>829.3082345694645</v>
      </c>
      <c r="E358" s="19">
        <f t="shared" si="108"/>
        <v>1.8857142857142857</v>
      </c>
      <c r="F358" s="19">
        <f t="shared" si="109"/>
        <v>39.258384146341463</v>
      </c>
      <c r="G358" s="19">
        <f t="shared" si="110"/>
        <v>30.133640552995391</v>
      </c>
      <c r="H358" s="19">
        <f t="shared" si="111"/>
        <v>369.15750727615131</v>
      </c>
      <c r="I358" s="19">
        <f t="shared" si="105"/>
        <v>68.716216216216225</v>
      </c>
      <c r="J358" s="19">
        <f t="shared" si="106"/>
        <v>320.1567720920458</v>
      </c>
      <c r="K358" s="40"/>
    </row>
    <row r="359" spans="2:11" x14ac:dyDescent="0.25">
      <c r="B359" s="1" t="s">
        <v>88</v>
      </c>
      <c r="C359" s="41" t="s">
        <v>35</v>
      </c>
      <c r="D359" s="28">
        <f t="shared" si="107"/>
        <v>579.01595904746364</v>
      </c>
      <c r="E359" s="19">
        <f t="shared" si="108"/>
        <v>32.057142857142857</v>
      </c>
      <c r="F359" s="19">
        <f t="shared" si="109"/>
        <v>13.307926829268292</v>
      </c>
      <c r="G359" s="19">
        <f t="shared" si="110"/>
        <v>18.543778801843317</v>
      </c>
      <c r="H359" s="19">
        <f t="shared" si="111"/>
        <v>3.8387262455059066</v>
      </c>
      <c r="I359" s="19">
        <f t="shared" si="105"/>
        <v>123.68918918918919</v>
      </c>
      <c r="J359" s="19">
        <f t="shared" si="106"/>
        <v>387.579195124514</v>
      </c>
      <c r="K359" s="40"/>
    </row>
    <row r="360" spans="2:11" x14ac:dyDescent="0.25">
      <c r="B360" s="1" t="s">
        <v>106</v>
      </c>
      <c r="C360" s="41" t="s">
        <v>35</v>
      </c>
      <c r="D360" s="28">
        <f t="shared" si="107"/>
        <v>1186.1399509191117</v>
      </c>
      <c r="E360" s="19">
        <f t="shared" si="108"/>
        <v>3.7714285714285714</v>
      </c>
      <c r="F360" s="19">
        <f t="shared" si="109"/>
        <v>182.98399390243901</v>
      </c>
      <c r="G360" s="19">
        <f t="shared" si="110"/>
        <v>44.041474654377879</v>
      </c>
      <c r="H360" s="19">
        <f t="shared" si="111"/>
        <v>246.31826741996232</v>
      </c>
      <c r="I360" s="19">
        <f t="shared" si="105"/>
        <v>27.486486486486488</v>
      </c>
      <c r="J360" s="19">
        <f t="shared" si="106"/>
        <v>681.53829988441737</v>
      </c>
      <c r="K360" s="40"/>
    </row>
    <row r="361" spans="2:11" x14ac:dyDescent="0.25">
      <c r="B361" s="1" t="s">
        <v>84</v>
      </c>
      <c r="C361" s="41" t="s">
        <v>35</v>
      </c>
      <c r="D361" s="28">
        <f t="shared" si="107"/>
        <v>280.79563022581067</v>
      </c>
      <c r="E361" s="19">
        <f t="shared" si="108"/>
        <v>5.1428571428571423</v>
      </c>
      <c r="F361" s="19">
        <f t="shared" si="109"/>
        <v>0</v>
      </c>
      <c r="G361" s="19">
        <f t="shared" si="110"/>
        <v>9.2718894009216584</v>
      </c>
      <c r="H361" s="19">
        <f t="shared" si="111"/>
        <v>88.930491354220166</v>
      </c>
      <c r="I361" s="19">
        <f t="shared" si="105"/>
        <v>54.972972972972975</v>
      </c>
      <c r="J361" s="19">
        <f t="shared" si="106"/>
        <v>122.47741935483872</v>
      </c>
      <c r="K361" s="40"/>
    </row>
    <row r="362" spans="2:11" x14ac:dyDescent="0.25">
      <c r="B362" s="1" t="s">
        <v>89</v>
      </c>
      <c r="C362" s="41" t="s">
        <v>35</v>
      </c>
      <c r="D362" s="28">
        <f t="shared" si="107"/>
        <v>474.99887088893973</v>
      </c>
      <c r="E362" s="19">
        <f t="shared" si="108"/>
        <v>35.828571428571429</v>
      </c>
      <c r="F362" s="19">
        <f t="shared" si="109"/>
        <v>38.592987804878049</v>
      </c>
      <c r="G362" s="19">
        <f t="shared" si="110"/>
        <v>13.907834101382489</v>
      </c>
      <c r="H362" s="19">
        <f t="shared" si="111"/>
        <v>85.731552816298588</v>
      </c>
      <c r="I362" s="19">
        <f t="shared" si="105"/>
        <v>68.716216216216225</v>
      </c>
      <c r="J362" s="19">
        <f t="shared" si="106"/>
        <v>232.22170852159294</v>
      </c>
      <c r="K362" s="40"/>
    </row>
    <row r="363" spans="2:11" x14ac:dyDescent="0.25">
      <c r="B363" s="1" t="s">
        <v>79</v>
      </c>
      <c r="C363" s="41" t="s">
        <v>35</v>
      </c>
      <c r="D363" s="28">
        <f t="shared" si="107"/>
        <v>554.27127049474961</v>
      </c>
      <c r="E363" s="19">
        <f t="shared" si="108"/>
        <v>0.17142857142857143</v>
      </c>
      <c r="F363" s="19">
        <f t="shared" si="109"/>
        <v>46.577743902439025</v>
      </c>
      <c r="G363" s="19">
        <f t="shared" si="110"/>
        <v>27.815668202764979</v>
      </c>
      <c r="H363" s="19">
        <f t="shared" si="111"/>
        <v>126.67796610169492</v>
      </c>
      <c r="I363" s="19">
        <f t="shared" si="105"/>
        <v>206.14864864864867</v>
      </c>
      <c r="J363" s="19">
        <f t="shared" si="106"/>
        <v>146.87981506777348</v>
      </c>
      <c r="K363" s="40"/>
    </row>
    <row r="364" spans="2:11" x14ac:dyDescent="0.25">
      <c r="B364" s="1" t="s">
        <v>76</v>
      </c>
      <c r="C364" s="41" t="s">
        <v>35</v>
      </c>
      <c r="D364" s="28">
        <f t="shared" si="107"/>
        <v>829.76699204357874</v>
      </c>
      <c r="E364" s="19">
        <f t="shared" si="108"/>
        <v>5.8285714285714283</v>
      </c>
      <c r="F364" s="19">
        <f t="shared" si="109"/>
        <v>1.3307926829268293</v>
      </c>
      <c r="G364" s="19">
        <f t="shared" si="110"/>
        <v>53.313364055299537</v>
      </c>
      <c r="H364" s="19">
        <f t="shared" si="111"/>
        <v>444.01266906351651</v>
      </c>
      <c r="I364" s="19">
        <f t="shared" si="105"/>
        <v>41.229729729729733</v>
      </c>
      <c r="J364" s="19">
        <f t="shared" si="106"/>
        <v>284.05186508353472</v>
      </c>
      <c r="K364" s="40"/>
    </row>
    <row r="365" spans="2:11" x14ac:dyDescent="0.25">
      <c r="B365" s="1" t="s">
        <v>85</v>
      </c>
      <c r="C365" s="41" t="s">
        <v>35</v>
      </c>
      <c r="D365" s="28">
        <f t="shared" si="107"/>
        <v>822.634720126302</v>
      </c>
      <c r="E365" s="19">
        <f t="shared" si="108"/>
        <v>6.3428571428571434</v>
      </c>
      <c r="F365" s="19">
        <f t="shared" si="109"/>
        <v>26.615853658536583</v>
      </c>
      <c r="G365" s="19">
        <f t="shared" si="110"/>
        <v>48.677419354838712</v>
      </c>
      <c r="H365" s="19">
        <f t="shared" si="111"/>
        <v>21.112994350282484</v>
      </c>
      <c r="I365" s="19">
        <f t="shared" si="105"/>
        <v>123.68918918918919</v>
      </c>
      <c r="J365" s="19">
        <f t="shared" si="106"/>
        <v>596.1964064305979</v>
      </c>
      <c r="K365" s="40"/>
    </row>
    <row r="366" spans="2:11" x14ac:dyDescent="0.25">
      <c r="B366" s="1" t="s">
        <v>87</v>
      </c>
      <c r="C366" s="41" t="s">
        <v>35</v>
      </c>
      <c r="D366" s="28">
        <f t="shared" si="107"/>
        <v>345.74175524148177</v>
      </c>
      <c r="E366" s="19">
        <f t="shared" si="108"/>
        <v>0.51428571428571423</v>
      </c>
      <c r="F366" s="19">
        <f t="shared" si="109"/>
        <v>159.0297256097561</v>
      </c>
      <c r="G366" s="19">
        <f t="shared" si="110"/>
        <v>9.2718894009216584</v>
      </c>
      <c r="H366" s="19">
        <f t="shared" si="111"/>
        <v>14.07532956685499</v>
      </c>
      <c r="I366" s="19">
        <f t="shared" si="105"/>
        <v>13.743243243243244</v>
      </c>
      <c r="J366" s="19">
        <f t="shared" si="106"/>
        <v>149.10728170642011</v>
      </c>
      <c r="K366" s="40"/>
    </row>
    <row r="367" spans="2:11" x14ac:dyDescent="0.25">
      <c r="B367" s="1" t="s">
        <v>77</v>
      </c>
      <c r="C367" s="41" t="s">
        <v>35</v>
      </c>
      <c r="D367" s="28">
        <f t="shared" si="107"/>
        <v>702.5802176717159</v>
      </c>
      <c r="E367" s="19">
        <f t="shared" si="108"/>
        <v>3.0857142857142859</v>
      </c>
      <c r="F367" s="19">
        <f t="shared" si="109"/>
        <v>17.300304878048781</v>
      </c>
      <c r="G367" s="19">
        <f t="shared" si="110"/>
        <v>30.133640552995391</v>
      </c>
      <c r="H367" s="19">
        <f t="shared" si="111"/>
        <v>226.4848484848485</v>
      </c>
      <c r="I367" s="19">
        <f t="shared" si="105"/>
        <v>247.37837837837839</v>
      </c>
      <c r="J367" s="19">
        <f t="shared" si="106"/>
        <v>178.19733109173058</v>
      </c>
      <c r="K367" s="40"/>
    </row>
    <row r="368" spans="2:11" x14ac:dyDescent="0.25">
      <c r="B368" s="1" t="s">
        <v>81</v>
      </c>
      <c r="C368" s="41" t="s">
        <v>35</v>
      </c>
      <c r="D368" s="28">
        <f t="shared" si="107"/>
        <v>1099.637465954554</v>
      </c>
      <c r="E368" s="19">
        <f t="shared" si="108"/>
        <v>2.2285714285714286</v>
      </c>
      <c r="F368" s="19">
        <f t="shared" si="109"/>
        <v>94.486280487804876</v>
      </c>
      <c r="G368" s="19">
        <f t="shared" si="110"/>
        <v>55.631336405529957</v>
      </c>
      <c r="H368" s="19">
        <f t="shared" si="111"/>
        <v>450.41054613935967</v>
      </c>
      <c r="I368" s="19">
        <f t="shared" si="105"/>
        <v>96.202702702702709</v>
      </c>
      <c r="J368" s="19">
        <f t="shared" si="106"/>
        <v>400.67802879058524</v>
      </c>
      <c r="K368" s="40"/>
    </row>
    <row r="369" spans="2:12" x14ac:dyDescent="0.25">
      <c r="B369" s="1" t="s">
        <v>75</v>
      </c>
      <c r="C369" s="41" t="s">
        <v>35</v>
      </c>
      <c r="D369" s="28">
        <f t="shared" si="107"/>
        <v>1420.2538041262796</v>
      </c>
      <c r="E369" s="19">
        <f t="shared" si="108"/>
        <v>2.4</v>
      </c>
      <c r="F369" s="19">
        <f t="shared" si="109"/>
        <v>65.874237804878049</v>
      </c>
      <c r="G369" s="19">
        <f t="shared" si="110"/>
        <v>39.405529953917046</v>
      </c>
      <c r="H369" s="19">
        <f t="shared" si="111"/>
        <v>951.36432117788058</v>
      </c>
      <c r="I369" s="19">
        <f t="shared" si="105"/>
        <v>137.43243243243245</v>
      </c>
      <c r="J369" s="19">
        <f t="shared" si="106"/>
        <v>223.77728275717138</v>
      </c>
      <c r="K369" s="40"/>
    </row>
    <row r="370" spans="2:12" x14ac:dyDescent="0.25">
      <c r="B370" s="2" t="s">
        <v>41</v>
      </c>
      <c r="C370" s="18" t="s">
        <v>35</v>
      </c>
      <c r="D370" s="41"/>
      <c r="E370" s="10">
        <f>SUM(E354:E369)</f>
        <v>168</v>
      </c>
      <c r="F370" s="10">
        <f t="shared" ref="F370" si="112">SUM(F354:F369)</f>
        <v>873</v>
      </c>
      <c r="G370" s="10">
        <f t="shared" ref="G370" si="113">SUM(G354:G369)</f>
        <v>503.00000000000006</v>
      </c>
      <c r="H370" s="10">
        <f t="shared" ref="H370" si="114">SUM(H354:H369)</f>
        <v>3737</v>
      </c>
      <c r="I370" s="10">
        <f t="shared" ref="I370" si="115">SUM(I354:I369)</f>
        <v>2034.0000000000002</v>
      </c>
      <c r="J370" s="10">
        <f>SUM(J354:J369)</f>
        <v>4746</v>
      </c>
      <c r="K370" s="10">
        <f t="shared" ref="K370" si="116">SUM(K354:K369)</f>
        <v>3815</v>
      </c>
      <c r="L370" s="10"/>
    </row>
    <row r="371" spans="2:12" x14ac:dyDescent="0.25">
      <c r="E371" s="16"/>
    </row>
    <row r="372" spans="2:12" x14ac:dyDescent="0.25">
      <c r="B372" s="2" t="s">
        <v>112</v>
      </c>
      <c r="C372" s="11"/>
      <c r="E372" s="11"/>
      <c r="F372" s="11"/>
      <c r="G372" s="11"/>
      <c r="H372" s="11"/>
    </row>
    <row r="373" spans="2:12" x14ac:dyDescent="0.25">
      <c r="B373" s="2" t="s">
        <v>137</v>
      </c>
      <c r="C373" s="1" t="s">
        <v>133</v>
      </c>
      <c r="D373" s="41" t="s">
        <v>100</v>
      </c>
      <c r="E373" s="11" t="s">
        <v>23</v>
      </c>
      <c r="F373" s="11" t="s">
        <v>24</v>
      </c>
      <c r="G373" s="11" t="s">
        <v>25</v>
      </c>
      <c r="H373" s="11" t="s">
        <v>32</v>
      </c>
      <c r="I373" s="11" t="s">
        <v>72</v>
      </c>
      <c r="J373" s="11" t="s">
        <v>94</v>
      </c>
      <c r="K373" s="1" t="s">
        <v>159</v>
      </c>
    </row>
    <row r="374" spans="2:12" x14ac:dyDescent="0.25">
      <c r="B374" s="1" t="s">
        <v>83</v>
      </c>
      <c r="C374" s="41" t="s">
        <v>35</v>
      </c>
      <c r="D374" s="28">
        <f>SUM(E374:J374)</f>
        <v>1192.4446634683941</v>
      </c>
      <c r="E374" s="19">
        <f>$I$82*D233</f>
        <v>46.034693877551021</v>
      </c>
      <c r="F374" s="19">
        <f>$I$83*E233</f>
        <v>92.576882290562025</v>
      </c>
      <c r="G374" s="19">
        <f>$I$84*F233</f>
        <v>73.08355039070328</v>
      </c>
      <c r="H374" s="19">
        <f>$I$85*G233</f>
        <v>225.8052894456726</v>
      </c>
      <c r="I374" s="19">
        <f t="shared" ref="I374:I389" si="117">$I$106*H233</f>
        <v>214.60663924794363</v>
      </c>
      <c r="J374" s="19">
        <f t="shared" ref="J374:J389" si="118">$I$107*E252</f>
        <v>540.33760821596138</v>
      </c>
      <c r="K374" s="40">
        <f>K312</f>
        <v>5307.826086956522</v>
      </c>
    </row>
    <row r="375" spans="2:12" x14ac:dyDescent="0.25">
      <c r="B375" s="1" t="s">
        <v>78</v>
      </c>
      <c r="C375" s="41" t="s">
        <v>35</v>
      </c>
      <c r="D375" s="28">
        <f t="shared" ref="D375:D389" si="119">SUM(E375:J375)</f>
        <v>1720.4758324992324</v>
      </c>
      <c r="E375" s="19">
        <f t="shared" ref="E375:E389" si="120">$I$82*D234</f>
        <v>133.68979591836737</v>
      </c>
      <c r="F375" s="19">
        <f t="shared" ref="F375:F389" si="121">$I$83*E234</f>
        <v>163.86108165429479</v>
      </c>
      <c r="G375" s="19">
        <f t="shared" ref="G375:G389" si="122">$I$84*F234</f>
        <v>54.812662793027457</v>
      </c>
      <c r="H375" s="19">
        <f t="shared" ref="H375:H389" si="123">$I$85*G234</f>
        <v>769.7907594738839</v>
      </c>
      <c r="I375" s="19">
        <f t="shared" si="117"/>
        <v>234.11633372502942</v>
      </c>
      <c r="J375" s="19">
        <f t="shared" si="118"/>
        <v>364.20519893462955</v>
      </c>
      <c r="K375" s="40"/>
    </row>
    <row r="376" spans="2:12" x14ac:dyDescent="0.25">
      <c r="B376" s="1" t="s">
        <v>86</v>
      </c>
      <c r="C376" s="41" t="s">
        <v>35</v>
      </c>
      <c r="D376" s="28">
        <f t="shared" si="119"/>
        <v>1223.3516878193673</v>
      </c>
      <c r="E376" s="19">
        <f t="shared" si="120"/>
        <v>0.6306122448979592</v>
      </c>
      <c r="F376" s="19">
        <f t="shared" si="121"/>
        <v>2.7773064687168607</v>
      </c>
      <c r="G376" s="19">
        <f t="shared" si="122"/>
        <v>51.158485273492289</v>
      </c>
      <c r="H376" s="19">
        <f t="shared" si="123"/>
        <v>178.33485927811645</v>
      </c>
      <c r="I376" s="19">
        <f t="shared" si="117"/>
        <v>624.31022326674508</v>
      </c>
      <c r="J376" s="19">
        <f t="shared" si="118"/>
        <v>366.14020128739872</v>
      </c>
      <c r="K376" s="40"/>
    </row>
    <row r="377" spans="2:12" x14ac:dyDescent="0.25">
      <c r="B377" s="1" t="s">
        <v>80</v>
      </c>
      <c r="C377" s="41" t="s">
        <v>35</v>
      </c>
      <c r="D377" s="28">
        <f t="shared" si="119"/>
        <v>615.90179152570818</v>
      </c>
      <c r="E377" s="19">
        <f t="shared" si="120"/>
        <v>72.520408163265316</v>
      </c>
      <c r="F377" s="19">
        <f t="shared" si="121"/>
        <v>1.8515376458112405</v>
      </c>
      <c r="G377" s="19">
        <f t="shared" si="122"/>
        <v>14.616710078140654</v>
      </c>
      <c r="H377" s="19">
        <f t="shared" si="123"/>
        <v>247.61602763076598</v>
      </c>
      <c r="I377" s="19">
        <f t="shared" si="117"/>
        <v>97.548472385428923</v>
      </c>
      <c r="J377" s="19">
        <f t="shared" si="118"/>
        <v>181.74863562229604</v>
      </c>
      <c r="K377" s="40"/>
    </row>
    <row r="378" spans="2:12" x14ac:dyDescent="0.25">
      <c r="B378" s="1" t="s">
        <v>82</v>
      </c>
      <c r="C378" s="41" t="s">
        <v>35</v>
      </c>
      <c r="D378" s="28">
        <f t="shared" si="119"/>
        <v>1401.3815660828263</v>
      </c>
      <c r="E378" s="19">
        <f t="shared" si="120"/>
        <v>6.9367346938775505</v>
      </c>
      <c r="F378" s="19">
        <f t="shared" si="121"/>
        <v>54.620360551431595</v>
      </c>
      <c r="G378" s="19">
        <f t="shared" si="122"/>
        <v>47.504307753957121</v>
      </c>
      <c r="H378" s="19">
        <f t="shared" si="123"/>
        <v>740.28211369405165</v>
      </c>
      <c r="I378" s="19">
        <f t="shared" si="117"/>
        <v>97.548472385428923</v>
      </c>
      <c r="J378" s="19">
        <f t="shared" si="118"/>
        <v>454.48957700407959</v>
      </c>
      <c r="K378" s="40"/>
    </row>
    <row r="379" spans="2:12" x14ac:dyDescent="0.25">
      <c r="B379" s="1" t="s">
        <v>88</v>
      </c>
      <c r="C379" s="41" t="s">
        <v>35</v>
      </c>
      <c r="D379" s="28">
        <f t="shared" si="119"/>
        <v>899.15984499597357</v>
      </c>
      <c r="E379" s="19">
        <f t="shared" si="120"/>
        <v>117.92448979591838</v>
      </c>
      <c r="F379" s="19">
        <f t="shared" si="121"/>
        <v>18.515376458112403</v>
      </c>
      <c r="G379" s="19">
        <f t="shared" si="122"/>
        <v>29.233420156281309</v>
      </c>
      <c r="H379" s="19">
        <f t="shared" si="123"/>
        <v>7.6979075947388393</v>
      </c>
      <c r="I379" s="19">
        <f t="shared" si="117"/>
        <v>175.58725029377206</v>
      </c>
      <c r="J379" s="19">
        <f t="shared" si="118"/>
        <v>550.20140069715058</v>
      </c>
      <c r="K379" s="40"/>
    </row>
    <row r="380" spans="2:12" x14ac:dyDescent="0.25">
      <c r="B380" s="1" t="s">
        <v>106</v>
      </c>
      <c r="C380" s="41" t="s">
        <v>35</v>
      </c>
      <c r="D380" s="28">
        <f t="shared" si="119"/>
        <v>1838.358904559142</v>
      </c>
      <c r="E380" s="19">
        <f t="shared" si="120"/>
        <v>13.873469387755101</v>
      </c>
      <c r="F380" s="19">
        <f t="shared" si="121"/>
        <v>254.58642629904557</v>
      </c>
      <c r="G380" s="19">
        <f t="shared" si="122"/>
        <v>69.429372871168098</v>
      </c>
      <c r="H380" s="19">
        <f t="shared" si="123"/>
        <v>493.94907066240881</v>
      </c>
      <c r="I380" s="19">
        <f t="shared" si="117"/>
        <v>39.019388954171568</v>
      </c>
      <c r="J380" s="19">
        <f t="shared" si="118"/>
        <v>967.50117638459312</v>
      </c>
      <c r="K380" s="40"/>
    </row>
    <row r="381" spans="2:12" x14ac:dyDescent="0.25">
      <c r="B381" s="1" t="s">
        <v>84</v>
      </c>
      <c r="C381" s="41" t="s">
        <v>35</v>
      </c>
      <c r="D381" s="28">
        <f t="shared" si="119"/>
        <v>463.7757552847508</v>
      </c>
      <c r="E381" s="19">
        <f t="shared" si="120"/>
        <v>18.918367346938776</v>
      </c>
      <c r="F381" s="19">
        <f t="shared" si="121"/>
        <v>0</v>
      </c>
      <c r="G381" s="19">
        <f t="shared" si="122"/>
        <v>14.616710078140654</v>
      </c>
      <c r="H381" s="19">
        <f t="shared" si="123"/>
        <v>178.33485927811645</v>
      </c>
      <c r="I381" s="19">
        <f t="shared" si="117"/>
        <v>78.038777908343135</v>
      </c>
      <c r="J381" s="19">
        <f t="shared" si="118"/>
        <v>173.86704067321176</v>
      </c>
      <c r="K381" s="40"/>
    </row>
    <row r="382" spans="2:12" x14ac:dyDescent="0.25">
      <c r="B382" s="1" t="s">
        <v>89</v>
      </c>
      <c r="C382" s="41" t="s">
        <v>35</v>
      </c>
      <c r="D382" s="28">
        <f t="shared" si="119"/>
        <v>806.54435235813924</v>
      </c>
      <c r="E382" s="19">
        <f t="shared" si="120"/>
        <v>131.79795918367347</v>
      </c>
      <c r="F382" s="19">
        <f t="shared" si="121"/>
        <v>53.694591728525971</v>
      </c>
      <c r="G382" s="19">
        <f t="shared" si="122"/>
        <v>21.925065117210984</v>
      </c>
      <c r="H382" s="19">
        <f t="shared" si="123"/>
        <v>171.91993628250074</v>
      </c>
      <c r="I382" s="19">
        <f t="shared" si="117"/>
        <v>97.548472385428923</v>
      </c>
      <c r="J382" s="19">
        <f t="shared" si="118"/>
        <v>329.65832766079916</v>
      </c>
      <c r="K382" s="40"/>
    </row>
    <row r="383" spans="2:12" x14ac:dyDescent="0.25">
      <c r="B383" s="1" t="s">
        <v>79</v>
      </c>
      <c r="C383" s="41" t="s">
        <v>35</v>
      </c>
      <c r="D383" s="28">
        <f t="shared" si="119"/>
        <v>864.46923017109566</v>
      </c>
      <c r="E383" s="19">
        <f t="shared" si="120"/>
        <v>0.6306122448979592</v>
      </c>
      <c r="F383" s="19">
        <f t="shared" si="121"/>
        <v>64.803817603393412</v>
      </c>
      <c r="G383" s="19">
        <f t="shared" si="122"/>
        <v>43.850130234421968</v>
      </c>
      <c r="H383" s="19">
        <f t="shared" si="123"/>
        <v>254.0309506263817</v>
      </c>
      <c r="I383" s="19">
        <f t="shared" si="117"/>
        <v>292.64541715628678</v>
      </c>
      <c r="J383" s="19">
        <f t="shared" si="118"/>
        <v>208.50830230571381</v>
      </c>
      <c r="K383" s="40"/>
    </row>
    <row r="384" spans="2:12" x14ac:dyDescent="0.25">
      <c r="B384" s="1" t="s">
        <v>76</v>
      </c>
      <c r="C384" s="41" t="s">
        <v>35</v>
      </c>
      <c r="D384" s="28">
        <f t="shared" si="119"/>
        <v>1459.4944443897311</v>
      </c>
      <c r="E384" s="19">
        <f t="shared" si="120"/>
        <v>21.440816326530612</v>
      </c>
      <c r="F384" s="19">
        <f t="shared" si="121"/>
        <v>1.8515376458112405</v>
      </c>
      <c r="G384" s="19">
        <f t="shared" si="122"/>
        <v>84.046082949308754</v>
      </c>
      <c r="H384" s="19">
        <f t="shared" si="123"/>
        <v>890.39131179145909</v>
      </c>
      <c r="I384" s="19">
        <f t="shared" si="117"/>
        <v>58.529083431257355</v>
      </c>
      <c r="J384" s="19">
        <f t="shared" si="118"/>
        <v>403.23561224536411</v>
      </c>
      <c r="K384" s="40"/>
    </row>
    <row r="385" spans="1:25" x14ac:dyDescent="0.25">
      <c r="B385" s="1" t="s">
        <v>85</v>
      </c>
      <c r="C385" s="41" t="s">
        <v>35</v>
      </c>
      <c r="D385" s="28">
        <f t="shared" si="119"/>
        <v>1201.3780269820313</v>
      </c>
      <c r="E385" s="19">
        <f t="shared" si="120"/>
        <v>23.332653061224491</v>
      </c>
      <c r="F385" s="19">
        <f t="shared" si="121"/>
        <v>37.030752916224806</v>
      </c>
      <c r="G385" s="19">
        <f t="shared" si="122"/>
        <v>76.737727910238434</v>
      </c>
      <c r="H385" s="19">
        <f t="shared" si="123"/>
        <v>42.338491771063616</v>
      </c>
      <c r="I385" s="19">
        <f t="shared" si="117"/>
        <v>175.58725029377206</v>
      </c>
      <c r="J385" s="19">
        <f t="shared" si="118"/>
        <v>846.35115102950783</v>
      </c>
      <c r="K385" s="40"/>
    </row>
    <row r="386" spans="1:25" x14ac:dyDescent="0.25">
      <c r="B386" s="1" t="s">
        <v>87</v>
      </c>
      <c r="C386" s="41" t="s">
        <v>35</v>
      </c>
      <c r="D386" s="28">
        <f t="shared" si="119"/>
        <v>497.17303046628729</v>
      </c>
      <c r="E386" s="19">
        <f t="shared" si="120"/>
        <v>1.8918367346938774</v>
      </c>
      <c r="F386" s="19">
        <f t="shared" si="121"/>
        <v>221.25874867444324</v>
      </c>
      <c r="G386" s="19">
        <f t="shared" si="122"/>
        <v>14.616710078140654</v>
      </c>
      <c r="H386" s="19">
        <f t="shared" si="123"/>
        <v>28.225661180709075</v>
      </c>
      <c r="I386" s="19">
        <f t="shared" si="117"/>
        <v>19.509694477085784</v>
      </c>
      <c r="J386" s="19">
        <f t="shared" si="118"/>
        <v>211.67037932121465</v>
      </c>
      <c r="K386" s="40"/>
    </row>
    <row r="387" spans="1:25" x14ac:dyDescent="0.25">
      <c r="B387" s="1" t="s">
        <v>77</v>
      </c>
      <c r="C387" s="41" t="s">
        <v>35</v>
      </c>
      <c r="D387" s="28">
        <f t="shared" si="119"/>
        <v>1141.2425274748714</v>
      </c>
      <c r="E387" s="19">
        <f t="shared" si="120"/>
        <v>11.351020408163267</v>
      </c>
      <c r="F387" s="19">
        <f t="shared" si="121"/>
        <v>24.069989395546127</v>
      </c>
      <c r="G387" s="19">
        <f t="shared" si="122"/>
        <v>47.504307753957121</v>
      </c>
      <c r="H387" s="19">
        <f t="shared" si="123"/>
        <v>454.17654808959151</v>
      </c>
      <c r="I387" s="19">
        <f t="shared" si="117"/>
        <v>351.17450058754412</v>
      </c>
      <c r="J387" s="19">
        <f t="shared" si="118"/>
        <v>252.96616124006923</v>
      </c>
      <c r="K387" s="40"/>
    </row>
    <row r="388" spans="1:25" x14ac:dyDescent="0.25">
      <c r="B388" s="1" t="s">
        <v>81</v>
      </c>
      <c r="C388" s="41" t="s">
        <v>35</v>
      </c>
      <c r="D388" s="28">
        <f t="shared" si="119"/>
        <v>1835.9427129828755</v>
      </c>
      <c r="E388" s="19">
        <f t="shared" si="120"/>
        <v>8.1979591836734684</v>
      </c>
      <c r="F388" s="19">
        <f t="shared" si="121"/>
        <v>131.45917285259807</v>
      </c>
      <c r="G388" s="19">
        <f t="shared" si="122"/>
        <v>87.700260468843936</v>
      </c>
      <c r="H388" s="19">
        <f t="shared" si="123"/>
        <v>903.2211577826904</v>
      </c>
      <c r="I388" s="19">
        <f t="shared" si="117"/>
        <v>136.56786133960048</v>
      </c>
      <c r="J388" s="19">
        <f t="shared" si="118"/>
        <v>568.79630135546915</v>
      </c>
      <c r="K388" s="40"/>
    </row>
    <row r="389" spans="1:25" x14ac:dyDescent="0.25">
      <c r="B389" s="1" t="s">
        <v>75</v>
      </c>
      <c r="C389" s="41" t="s">
        <v>35</v>
      </c>
      <c r="D389" s="28">
        <f t="shared" si="119"/>
        <v>2583.1664985047901</v>
      </c>
      <c r="E389" s="19">
        <f t="shared" si="120"/>
        <v>8.8285714285714292</v>
      </c>
      <c r="F389" s="19">
        <f t="shared" si="121"/>
        <v>91.651113467656401</v>
      </c>
      <c r="G389" s="19">
        <f t="shared" si="122"/>
        <v>62.121017832097778</v>
      </c>
      <c r="H389" s="19">
        <f t="shared" si="123"/>
        <v>1907.7980988961092</v>
      </c>
      <c r="I389" s="19">
        <f t="shared" si="117"/>
        <v>195.09694477085785</v>
      </c>
      <c r="J389" s="19">
        <f t="shared" si="118"/>
        <v>317.67075210949741</v>
      </c>
      <c r="K389" s="40"/>
    </row>
    <row r="390" spans="1:25" x14ac:dyDescent="0.25">
      <c r="B390" s="2" t="s">
        <v>41</v>
      </c>
      <c r="C390" s="18" t="s">
        <v>35</v>
      </c>
      <c r="D390" s="41"/>
      <c r="E390" s="10">
        <f>SUM(E374:E389)</f>
        <v>618.00000000000011</v>
      </c>
      <c r="F390" s="10">
        <f t="shared" ref="F390" si="124">SUM(F374:F389)</f>
        <v>1214.608695652174</v>
      </c>
      <c r="G390" s="10">
        <f t="shared" ref="G390" si="125">SUM(G374:G389)</f>
        <v>792.95652173913038</v>
      </c>
      <c r="H390" s="10">
        <f t="shared" ref="H390" si="126">SUM(H374:H389)</f>
        <v>7493.9130434782583</v>
      </c>
      <c r="I390" s="10">
        <f t="shared" ref="I390" si="127">SUM(I374:I389)</f>
        <v>2887.434782608696</v>
      </c>
      <c r="J390" s="10">
        <f>SUM(J374:J389)</f>
        <v>6737.347826086956</v>
      </c>
      <c r="K390" s="10">
        <f t="shared" ref="K390" si="128">SUM(K374:K389)</f>
        <v>5307.826086956522</v>
      </c>
      <c r="L390" s="10"/>
    </row>
    <row r="392" spans="1:25" x14ac:dyDescent="0.25">
      <c r="A392" s="3" t="s">
        <v>103</v>
      </c>
      <c r="B392" s="4"/>
      <c r="C392" s="4"/>
      <c r="D392" s="17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4" spans="1:25" x14ac:dyDescent="0.25">
      <c r="B394" s="2" t="s">
        <v>113</v>
      </c>
      <c r="C394" s="11"/>
      <c r="D394" s="11"/>
      <c r="E394" s="11"/>
      <c r="F394" s="11"/>
      <c r="G394" s="11"/>
    </row>
    <row r="395" spans="1:25" x14ac:dyDescent="0.25">
      <c r="B395" s="50" t="s">
        <v>31</v>
      </c>
      <c r="C395" s="11"/>
      <c r="D395" s="11"/>
      <c r="E395" s="74" t="s">
        <v>38</v>
      </c>
      <c r="F395" s="74"/>
      <c r="G395" s="74"/>
      <c r="H395" s="74"/>
      <c r="I395" s="74"/>
      <c r="J395" s="74"/>
      <c r="K395" s="74"/>
      <c r="L395" s="75" t="s">
        <v>39</v>
      </c>
      <c r="M395" s="75"/>
      <c r="N395" s="75"/>
      <c r="O395" s="75"/>
      <c r="P395" s="75"/>
      <c r="Q395" s="75"/>
      <c r="R395" s="75"/>
      <c r="S395" s="76" t="s">
        <v>40</v>
      </c>
      <c r="T395" s="76"/>
      <c r="U395" s="76"/>
      <c r="V395" s="76"/>
      <c r="W395" s="76"/>
      <c r="X395" s="76"/>
      <c r="Y395" s="76"/>
    </row>
    <row r="396" spans="1:25" x14ac:dyDescent="0.25">
      <c r="B396" s="2" t="s">
        <v>137</v>
      </c>
      <c r="C396" s="1" t="s">
        <v>133</v>
      </c>
      <c r="D396" s="41" t="s">
        <v>125</v>
      </c>
      <c r="E396" s="11" t="s">
        <v>139</v>
      </c>
      <c r="F396" s="11" t="s">
        <v>140</v>
      </c>
      <c r="G396" s="11" t="s">
        <v>141</v>
      </c>
      <c r="H396" s="11" t="s">
        <v>142</v>
      </c>
      <c r="I396" s="11" t="s">
        <v>143</v>
      </c>
      <c r="J396" s="11" t="s">
        <v>144</v>
      </c>
      <c r="K396" s="1" t="s">
        <v>158</v>
      </c>
      <c r="L396" s="54" t="s">
        <v>138</v>
      </c>
      <c r="M396" s="54" t="s">
        <v>145</v>
      </c>
      <c r="N396" s="54" t="s">
        <v>146</v>
      </c>
      <c r="O396" s="54" t="s">
        <v>147</v>
      </c>
      <c r="P396" s="54" t="s">
        <v>148</v>
      </c>
      <c r="Q396" s="54" t="s">
        <v>149</v>
      </c>
      <c r="R396" s="55" t="s">
        <v>157</v>
      </c>
      <c r="S396" s="56" t="s">
        <v>150</v>
      </c>
      <c r="T396" s="56" t="s">
        <v>151</v>
      </c>
      <c r="U396" s="56" t="s">
        <v>152</v>
      </c>
      <c r="V396" s="56" t="s">
        <v>153</v>
      </c>
      <c r="W396" s="56" t="s">
        <v>154</v>
      </c>
      <c r="X396" s="56" t="s">
        <v>155</v>
      </c>
      <c r="Y396" s="57" t="s">
        <v>156</v>
      </c>
    </row>
    <row r="397" spans="1:25" x14ac:dyDescent="0.25">
      <c r="B397" s="1" t="s">
        <v>83</v>
      </c>
      <c r="C397" s="41" t="s">
        <v>35</v>
      </c>
      <c r="D397" s="28"/>
      <c r="E397" s="19">
        <f>$F$62*D233</f>
        <v>0</v>
      </c>
      <c r="F397" s="19">
        <f>$F$63*E233</f>
        <v>0</v>
      </c>
      <c r="G397" s="19">
        <f>$F$64*F233</f>
        <v>3.7307152875175293</v>
      </c>
      <c r="H397" s="19">
        <f>$F$65*G233</f>
        <v>84.585277982477677</v>
      </c>
      <c r="I397" s="19">
        <f>$F$94*H233</f>
        <v>35.593272620446541</v>
      </c>
      <c r="J397" s="19">
        <f>$F$95*E252</f>
        <v>89.616909633866499</v>
      </c>
      <c r="K397" s="40">
        <f>F66</f>
        <v>0</v>
      </c>
      <c r="L397" s="36">
        <f>$G$62*D233</f>
        <v>7.8214285714285721</v>
      </c>
      <c r="M397" s="36">
        <f>$G$63*E233</f>
        <v>33.751988335100734</v>
      </c>
      <c r="N397" s="36">
        <f>$G$64*F233</f>
        <v>17.840112201963539</v>
      </c>
      <c r="O397" s="36">
        <f>$G$65*G233</f>
        <v>2.1183984279046655</v>
      </c>
      <c r="P397" s="36">
        <f>$G$94*H233</f>
        <v>53.949764982373686</v>
      </c>
      <c r="Q397" s="36">
        <f>$G$95*E252</f>
        <v>135.83497265762412</v>
      </c>
      <c r="R397" s="42">
        <f>G66</f>
        <v>661.95652173913038</v>
      </c>
      <c r="S397" s="35">
        <f>$H$62*D233</f>
        <v>2.7204968944099441</v>
      </c>
      <c r="T397" s="35">
        <f>$H$63*E233</f>
        <v>27.001590668080599</v>
      </c>
      <c r="U397" s="35">
        <f>$H$64*F233</f>
        <v>18.849929873772783</v>
      </c>
      <c r="V397" s="35">
        <f>$H$65*G233</f>
        <v>0.74281503316139963</v>
      </c>
      <c r="W397" s="35">
        <f>$H$94*H233</f>
        <v>47.536868390129257</v>
      </c>
      <c r="X397" s="35">
        <f>$H$95*E252</f>
        <v>119.68855137945368</v>
      </c>
      <c r="Y397" s="43">
        <f>H66</f>
        <v>2821.3043478260865</v>
      </c>
    </row>
    <row r="398" spans="1:25" x14ac:dyDescent="0.25">
      <c r="B398" s="1" t="s">
        <v>78</v>
      </c>
      <c r="C398" s="41" t="s">
        <v>35</v>
      </c>
      <c r="D398" s="28"/>
      <c r="E398" s="19">
        <f t="shared" ref="E398:E412" si="129">$F$62*D234</f>
        <v>0</v>
      </c>
      <c r="F398" s="19">
        <f t="shared" ref="F398:F412" si="130">$F$63*E234</f>
        <v>0</v>
      </c>
      <c r="G398" s="19">
        <f t="shared" ref="G398:G412" si="131">$F$64*F234</f>
        <v>2.7980364656381469</v>
      </c>
      <c r="H398" s="19">
        <f t="shared" ref="H398:H411" si="132">$F$65*G234</f>
        <v>288.35890221299206</v>
      </c>
      <c r="I398" s="19">
        <f t="shared" ref="I398:I412" si="133">$F$94*H234</f>
        <v>38.829024676850771</v>
      </c>
      <c r="J398" s="19">
        <f t="shared" ref="J398:J412" si="134">$F$95*E253</f>
        <v>60.404724573722397</v>
      </c>
      <c r="K398" s="40"/>
      <c r="L398" s="36">
        <f t="shared" ref="L398:L412" si="135">$G$62*D234</f>
        <v>22.714285714285715</v>
      </c>
      <c r="M398" s="36">
        <f t="shared" ref="M398:M412" si="136">$G$63*E234</f>
        <v>59.741019353128301</v>
      </c>
      <c r="N398" s="36">
        <f t="shared" ref="N398:N412" si="137">$G$64*F234</f>
        <v>13.380084151472653</v>
      </c>
      <c r="O398" s="36">
        <f t="shared" ref="O398:O412" si="138">$G$65*G234</f>
        <v>7.2218128224022688</v>
      </c>
      <c r="P398" s="36">
        <f t="shared" ref="P398:P412" si="139">$G$94*H234</f>
        <v>58.854289071680384</v>
      </c>
      <c r="Q398" s="36">
        <f t="shared" ref="Q398:Q412" si="140">$G$95*E253</f>
        <v>91.557208839102572</v>
      </c>
      <c r="R398" s="45"/>
      <c r="S398" s="35">
        <f t="shared" ref="S398:S412" si="141">$H$62*D234</f>
        <v>7.9006211180124408</v>
      </c>
      <c r="T398" s="35">
        <f t="shared" ref="T398:T412" si="142">$H$63*E234</f>
        <v>47.792815482502668</v>
      </c>
      <c r="U398" s="35">
        <f t="shared" ref="U398:U412" si="143">$H$64*F234</f>
        <v>14.137447405329588</v>
      </c>
      <c r="V398" s="35">
        <f t="shared" ref="V398:V412" si="144">$H$65*G234</f>
        <v>2.5323239766865897</v>
      </c>
      <c r="W398" s="35">
        <f t="shared" ref="W398:W412" si="145">$H$94*H234</f>
        <v>51.858401880141002</v>
      </c>
      <c r="X398" s="35">
        <f t="shared" ref="X398:X412" si="146">$H$95*E253</f>
        <v>80.673993448794135</v>
      </c>
      <c r="Y398" s="44"/>
    </row>
    <row r="399" spans="1:25" x14ac:dyDescent="0.25">
      <c r="B399" s="1" t="s">
        <v>86</v>
      </c>
      <c r="C399" s="41" t="s">
        <v>35</v>
      </c>
      <c r="D399" s="28"/>
      <c r="E399" s="19">
        <f t="shared" si="129"/>
        <v>0</v>
      </c>
      <c r="F399" s="19">
        <f t="shared" si="130"/>
        <v>0</v>
      </c>
      <c r="G399" s="19">
        <f t="shared" si="131"/>
        <v>2.6115007012622704</v>
      </c>
      <c r="H399" s="19">
        <f t="shared" si="132"/>
        <v>66.803145679343174</v>
      </c>
      <c r="I399" s="19">
        <f t="shared" si="133"/>
        <v>103.54406580493539</v>
      </c>
      <c r="J399" s="19">
        <f t="shared" si="134"/>
        <v>60.725651580010144</v>
      </c>
      <c r="K399" s="40"/>
      <c r="L399" s="36">
        <f t="shared" si="135"/>
        <v>0.10714285714285715</v>
      </c>
      <c r="M399" s="36">
        <f t="shared" si="136"/>
        <v>1.0125596500530221</v>
      </c>
      <c r="N399" s="36">
        <f t="shared" si="137"/>
        <v>12.488078541374476</v>
      </c>
      <c r="O399" s="36">
        <f t="shared" si="138"/>
        <v>1.6730533038565256</v>
      </c>
      <c r="P399" s="36">
        <f t="shared" si="139"/>
        <v>156.94477085781435</v>
      </c>
      <c r="Q399" s="36">
        <f t="shared" si="140"/>
        <v>92.043647294772285</v>
      </c>
      <c r="R399" s="45"/>
      <c r="S399" s="35">
        <f t="shared" si="141"/>
        <v>3.7267080745341706E-2</v>
      </c>
      <c r="T399" s="35">
        <f t="shared" si="142"/>
        <v>0.81004772004241798</v>
      </c>
      <c r="U399" s="35">
        <f t="shared" si="143"/>
        <v>13.194950911640948</v>
      </c>
      <c r="V399" s="35">
        <f t="shared" si="144"/>
        <v>0.58665505459905998</v>
      </c>
      <c r="W399" s="35">
        <f t="shared" si="145"/>
        <v>138.289071680376</v>
      </c>
      <c r="X399" s="35">
        <f t="shared" si="146"/>
        <v>81.102609974827644</v>
      </c>
      <c r="Y399" s="44"/>
    </row>
    <row r="400" spans="1:25" x14ac:dyDescent="0.25">
      <c r="B400" s="1" t="s">
        <v>80</v>
      </c>
      <c r="C400" s="41" t="s">
        <v>35</v>
      </c>
      <c r="D400" s="28"/>
      <c r="E400" s="19">
        <f t="shared" si="129"/>
        <v>0</v>
      </c>
      <c r="F400" s="19">
        <f t="shared" si="130"/>
        <v>0</v>
      </c>
      <c r="G400" s="19">
        <f t="shared" si="131"/>
        <v>0.74614305750350585</v>
      </c>
      <c r="H400" s="19">
        <f t="shared" si="132"/>
        <v>92.755446878512458</v>
      </c>
      <c r="I400" s="19">
        <f t="shared" si="133"/>
        <v>16.178760282021155</v>
      </c>
      <c r="J400" s="19">
        <f t="shared" si="134"/>
        <v>30.143656127174413</v>
      </c>
      <c r="K400" s="40"/>
      <c r="L400" s="36">
        <f t="shared" si="135"/>
        <v>12.321428571428571</v>
      </c>
      <c r="M400" s="36">
        <f t="shared" si="136"/>
        <v>0.67503976670201471</v>
      </c>
      <c r="N400" s="36">
        <f t="shared" si="137"/>
        <v>3.5680224403927072</v>
      </c>
      <c r="O400" s="36">
        <f t="shared" si="138"/>
        <v>2.3230164578727299</v>
      </c>
      <c r="P400" s="36">
        <f t="shared" si="139"/>
        <v>24.522620446533494</v>
      </c>
      <c r="Q400" s="36">
        <f t="shared" si="140"/>
        <v>45.689621775221461</v>
      </c>
      <c r="R400" s="45"/>
      <c r="S400" s="35">
        <f t="shared" si="141"/>
        <v>4.2857142857142954</v>
      </c>
      <c r="T400" s="35">
        <f t="shared" si="142"/>
        <v>0.5400318133616121</v>
      </c>
      <c r="U400" s="35">
        <f t="shared" si="143"/>
        <v>3.7699859747545568</v>
      </c>
      <c r="V400" s="35">
        <f t="shared" si="144"/>
        <v>0.81456421250085309</v>
      </c>
      <c r="W400" s="35">
        <f t="shared" si="145"/>
        <v>21.607667450058752</v>
      </c>
      <c r="X400" s="35">
        <f t="shared" si="146"/>
        <v>40.258591262317765</v>
      </c>
      <c r="Y400" s="44"/>
    </row>
    <row r="401" spans="2:25" x14ac:dyDescent="0.25">
      <c r="B401" s="1" t="s">
        <v>82</v>
      </c>
      <c r="C401" s="41" t="s">
        <v>35</v>
      </c>
      <c r="D401" s="28"/>
      <c r="E401" s="19">
        <f t="shared" si="129"/>
        <v>0</v>
      </c>
      <c r="F401" s="19">
        <f t="shared" si="130"/>
        <v>0</v>
      </c>
      <c r="G401" s="19">
        <f t="shared" si="131"/>
        <v>2.4249649368863939</v>
      </c>
      <c r="H401" s="19">
        <f t="shared" si="132"/>
        <v>277.30514429482736</v>
      </c>
      <c r="I401" s="19">
        <f t="shared" si="133"/>
        <v>16.178760282021155</v>
      </c>
      <c r="J401" s="19">
        <f t="shared" si="134"/>
        <v>75.378709037831626</v>
      </c>
      <c r="K401" s="40"/>
      <c r="L401" s="36">
        <f t="shared" si="135"/>
        <v>1.1785714285714286</v>
      </c>
      <c r="M401" s="36">
        <f t="shared" si="136"/>
        <v>19.913673117709433</v>
      </c>
      <c r="N401" s="36">
        <f t="shared" si="137"/>
        <v>11.596072931276298</v>
      </c>
      <c r="O401" s="36">
        <f t="shared" si="138"/>
        <v>6.9449766642101816</v>
      </c>
      <c r="P401" s="36">
        <f t="shared" si="139"/>
        <v>24.522620446533494</v>
      </c>
      <c r="Q401" s="36">
        <f t="shared" si="140"/>
        <v>114.25371531949692</v>
      </c>
      <c r="R401" s="45"/>
      <c r="S401" s="35">
        <f t="shared" si="141"/>
        <v>0.4099378881987587</v>
      </c>
      <c r="T401" s="35">
        <f t="shared" si="142"/>
        <v>15.930938494167554</v>
      </c>
      <c r="U401" s="35">
        <f t="shared" si="143"/>
        <v>12.252454417952308</v>
      </c>
      <c r="V401" s="35">
        <f t="shared" si="144"/>
        <v>2.4352515575802705</v>
      </c>
      <c r="W401" s="35">
        <f t="shared" si="145"/>
        <v>21.607667450058752</v>
      </c>
      <c r="X401" s="35">
        <f t="shared" si="146"/>
        <v>100.67261330982085</v>
      </c>
      <c r="Y401" s="44"/>
    </row>
    <row r="402" spans="2:25" x14ac:dyDescent="0.25">
      <c r="B402" s="1" t="s">
        <v>88</v>
      </c>
      <c r="C402" s="41" t="s">
        <v>35</v>
      </c>
      <c r="D402" s="28"/>
      <c r="E402" s="19">
        <f t="shared" si="129"/>
        <v>0</v>
      </c>
      <c r="F402" s="19">
        <f t="shared" si="130"/>
        <v>0</v>
      </c>
      <c r="G402" s="19">
        <f t="shared" si="131"/>
        <v>1.4922861150070117</v>
      </c>
      <c r="H402" s="19">
        <f t="shared" si="132"/>
        <v>2.8835890221299212</v>
      </c>
      <c r="I402" s="19">
        <f t="shared" si="133"/>
        <v>29.121768507638077</v>
      </c>
      <c r="J402" s="19">
        <f t="shared" si="134"/>
        <v>91.252854617138212</v>
      </c>
      <c r="K402" s="40"/>
      <c r="L402" s="36">
        <f t="shared" si="135"/>
        <v>20.035714285714288</v>
      </c>
      <c r="M402" s="36">
        <f t="shared" si="136"/>
        <v>6.7503976670201471</v>
      </c>
      <c r="N402" s="36">
        <f t="shared" si="137"/>
        <v>7.1360448807854144</v>
      </c>
      <c r="O402" s="36">
        <f t="shared" si="138"/>
        <v>7.2218128224022696E-2</v>
      </c>
      <c r="P402" s="36">
        <f t="shared" si="139"/>
        <v>44.140716803760291</v>
      </c>
      <c r="Q402" s="36">
        <f t="shared" si="140"/>
        <v>138.31462234628194</v>
      </c>
      <c r="R402" s="45"/>
      <c r="S402" s="35">
        <f t="shared" si="141"/>
        <v>6.9689440993788985</v>
      </c>
      <c r="T402" s="35">
        <f t="shared" si="142"/>
        <v>5.4003181336161203</v>
      </c>
      <c r="U402" s="35">
        <f t="shared" si="143"/>
        <v>7.5399719495091135</v>
      </c>
      <c r="V402" s="35">
        <f t="shared" si="144"/>
        <v>2.5323239766865902E-2</v>
      </c>
      <c r="W402" s="35">
        <f t="shared" si="145"/>
        <v>38.893801410105752</v>
      </c>
      <c r="X402" s="35">
        <f t="shared" si="146"/>
        <v>121.87345025606349</v>
      </c>
      <c r="Y402" s="44"/>
    </row>
    <row r="403" spans="2:25" x14ac:dyDescent="0.25">
      <c r="B403" s="1" t="s">
        <v>106</v>
      </c>
      <c r="C403" s="41" t="s">
        <v>35</v>
      </c>
      <c r="D403" s="28"/>
      <c r="E403" s="19">
        <f t="shared" si="129"/>
        <v>0</v>
      </c>
      <c r="F403" s="19">
        <f t="shared" si="130"/>
        <v>0</v>
      </c>
      <c r="G403" s="19">
        <f t="shared" si="131"/>
        <v>3.5441795231416524</v>
      </c>
      <c r="H403" s="19">
        <f t="shared" si="132"/>
        <v>185.03029558666992</v>
      </c>
      <c r="I403" s="19">
        <f t="shared" si="133"/>
        <v>6.4715041128084616</v>
      </c>
      <c r="J403" s="19">
        <f t="shared" si="134"/>
        <v>160.46350314387831</v>
      </c>
      <c r="K403" s="40"/>
      <c r="L403" s="36">
        <f t="shared" si="135"/>
        <v>2.3571428571428572</v>
      </c>
      <c r="M403" s="36">
        <f t="shared" si="136"/>
        <v>92.817967921527014</v>
      </c>
      <c r="N403" s="36">
        <f t="shared" si="137"/>
        <v>16.948106591865358</v>
      </c>
      <c r="O403" s="36">
        <f t="shared" si="138"/>
        <v>4.6339965610414557</v>
      </c>
      <c r="P403" s="36">
        <f t="shared" si="139"/>
        <v>9.8090481786133967</v>
      </c>
      <c r="Q403" s="36">
        <f t="shared" si="140"/>
        <v>243.21922783485843</v>
      </c>
      <c r="R403" s="45"/>
      <c r="S403" s="35">
        <f t="shared" si="141"/>
        <v>0.81987577639751741</v>
      </c>
      <c r="T403" s="35">
        <f t="shared" si="142"/>
        <v>74.254374337221648</v>
      </c>
      <c r="U403" s="35">
        <f t="shared" si="143"/>
        <v>17.907433380084143</v>
      </c>
      <c r="V403" s="35">
        <f t="shared" si="144"/>
        <v>1.6249078850405616</v>
      </c>
      <c r="W403" s="35">
        <f t="shared" si="145"/>
        <v>8.6430669800234998</v>
      </c>
      <c r="X403" s="35">
        <f t="shared" si="146"/>
        <v>214.30826301675259</v>
      </c>
      <c r="Y403" s="44"/>
    </row>
    <row r="404" spans="2:25" x14ac:dyDescent="0.25">
      <c r="B404" s="1" t="s">
        <v>84</v>
      </c>
      <c r="C404" s="41" t="s">
        <v>35</v>
      </c>
      <c r="D404" s="28"/>
      <c r="E404" s="19">
        <f t="shared" si="129"/>
        <v>0</v>
      </c>
      <c r="F404" s="19">
        <f t="shared" si="130"/>
        <v>0</v>
      </c>
      <c r="G404" s="19">
        <f t="shared" si="131"/>
        <v>0.74614305750350585</v>
      </c>
      <c r="H404" s="19">
        <f t="shared" si="132"/>
        <v>66.803145679343174</v>
      </c>
      <c r="I404" s="19">
        <f t="shared" si="133"/>
        <v>12.943008225616923</v>
      </c>
      <c r="J404" s="19">
        <f t="shared" si="134"/>
        <v>28.83646563814867</v>
      </c>
      <c r="K404" s="40"/>
      <c r="L404" s="36">
        <f t="shared" si="135"/>
        <v>3.2142857142857144</v>
      </c>
      <c r="M404" s="36">
        <f t="shared" si="136"/>
        <v>0</v>
      </c>
      <c r="N404" s="36">
        <f t="shared" si="137"/>
        <v>3.5680224403927072</v>
      </c>
      <c r="O404" s="36">
        <f t="shared" si="138"/>
        <v>1.6730533038565256</v>
      </c>
      <c r="P404" s="36">
        <f t="shared" si="139"/>
        <v>19.618096357226793</v>
      </c>
      <c r="Q404" s="36">
        <f t="shared" si="140"/>
        <v>43.708274894810657</v>
      </c>
      <c r="R404" s="45"/>
      <c r="S404" s="35">
        <f t="shared" si="141"/>
        <v>1.118012422360251</v>
      </c>
      <c r="T404" s="35">
        <f t="shared" si="142"/>
        <v>0</v>
      </c>
      <c r="U404" s="35">
        <f t="shared" si="143"/>
        <v>3.7699859747545568</v>
      </c>
      <c r="V404" s="35">
        <f t="shared" si="144"/>
        <v>0.58665505459905998</v>
      </c>
      <c r="W404" s="35">
        <f t="shared" si="145"/>
        <v>17.286133960047</v>
      </c>
      <c r="X404" s="35">
        <f t="shared" si="146"/>
        <v>38.512762973352025</v>
      </c>
      <c r="Y404" s="44"/>
    </row>
    <row r="405" spans="2:25" x14ac:dyDescent="0.25">
      <c r="B405" s="1" t="s">
        <v>89</v>
      </c>
      <c r="C405" s="41" t="s">
        <v>35</v>
      </c>
      <c r="D405" s="28"/>
      <c r="E405" s="19">
        <f t="shared" si="129"/>
        <v>0</v>
      </c>
      <c r="F405" s="19">
        <f t="shared" si="130"/>
        <v>0</v>
      </c>
      <c r="G405" s="19">
        <f t="shared" si="131"/>
        <v>1.1192145862552587</v>
      </c>
      <c r="H405" s="19">
        <f t="shared" si="132"/>
        <v>64.40015482756823</v>
      </c>
      <c r="I405" s="19">
        <f t="shared" si="133"/>
        <v>16.178760282021155</v>
      </c>
      <c r="J405" s="19">
        <f t="shared" si="134"/>
        <v>54.675003388292197</v>
      </c>
      <c r="K405" s="40"/>
      <c r="L405" s="36">
        <f t="shared" si="135"/>
        <v>22.392857142857142</v>
      </c>
      <c r="M405" s="36">
        <f t="shared" si="136"/>
        <v>19.576153234358426</v>
      </c>
      <c r="N405" s="36">
        <f t="shared" si="137"/>
        <v>5.3520336605890613</v>
      </c>
      <c r="O405" s="36">
        <f t="shared" si="138"/>
        <v>1.6128715303365067</v>
      </c>
      <c r="P405" s="36">
        <f t="shared" si="139"/>
        <v>24.522620446533494</v>
      </c>
      <c r="Q405" s="36">
        <f t="shared" si="140"/>
        <v>82.872502752511522</v>
      </c>
      <c r="R405" s="45"/>
      <c r="S405" s="35">
        <f t="shared" si="141"/>
        <v>7.788819875776416</v>
      </c>
      <c r="T405" s="35">
        <f t="shared" si="142"/>
        <v>15.660922587486748</v>
      </c>
      <c r="U405" s="35">
        <f t="shared" si="143"/>
        <v>5.6549789621318354</v>
      </c>
      <c r="V405" s="35">
        <f t="shared" si="144"/>
        <v>0.56555235479333843</v>
      </c>
      <c r="W405" s="35">
        <f t="shared" si="145"/>
        <v>21.607667450058752</v>
      </c>
      <c r="X405" s="35">
        <f t="shared" si="146"/>
        <v>73.021620349854473</v>
      </c>
      <c r="Y405" s="44"/>
    </row>
    <row r="406" spans="2:25" x14ac:dyDescent="0.25">
      <c r="B406" s="1" t="s">
        <v>79</v>
      </c>
      <c r="C406" s="41" t="s">
        <v>35</v>
      </c>
      <c r="D406" s="28"/>
      <c r="E406" s="19">
        <f t="shared" si="129"/>
        <v>0</v>
      </c>
      <c r="F406" s="19">
        <f t="shared" si="130"/>
        <v>0</v>
      </c>
      <c r="G406" s="19">
        <f t="shared" si="131"/>
        <v>2.2384291725105174</v>
      </c>
      <c r="H406" s="19">
        <f t="shared" si="132"/>
        <v>95.158437730287389</v>
      </c>
      <c r="I406" s="19">
        <f t="shared" si="133"/>
        <v>48.536280846063462</v>
      </c>
      <c r="J406" s="19">
        <f t="shared" si="134"/>
        <v>34.581841799495344</v>
      </c>
      <c r="K406" s="40"/>
      <c r="L406" s="36">
        <f t="shared" si="135"/>
        <v>0.10714285714285715</v>
      </c>
      <c r="M406" s="36">
        <f t="shared" si="136"/>
        <v>23.626391834570512</v>
      </c>
      <c r="N406" s="36">
        <f t="shared" si="137"/>
        <v>10.704067321178123</v>
      </c>
      <c r="O406" s="36">
        <f t="shared" si="138"/>
        <v>2.3831982313927487</v>
      </c>
      <c r="P406" s="36">
        <f t="shared" si="139"/>
        <v>73.567861339600483</v>
      </c>
      <c r="Q406" s="36">
        <f t="shared" si="140"/>
        <v>52.416709686556324</v>
      </c>
      <c r="R406" s="45"/>
      <c r="S406" s="35">
        <f t="shared" si="141"/>
        <v>3.7267080745341706E-2</v>
      </c>
      <c r="T406" s="35">
        <f t="shared" si="142"/>
        <v>18.901113467656419</v>
      </c>
      <c r="U406" s="35">
        <f t="shared" si="143"/>
        <v>11.309957924263671</v>
      </c>
      <c r="V406" s="35">
        <f t="shared" si="144"/>
        <v>0.83566691230657464</v>
      </c>
      <c r="W406" s="35">
        <f t="shared" si="145"/>
        <v>64.823002350176253</v>
      </c>
      <c r="X406" s="35">
        <f t="shared" si="146"/>
        <v>46.186044195512828</v>
      </c>
      <c r="Y406" s="44"/>
    </row>
    <row r="407" spans="2:25" x14ac:dyDescent="0.25">
      <c r="B407" s="1" t="s">
        <v>76</v>
      </c>
      <c r="C407" s="41" t="s">
        <v>35</v>
      </c>
      <c r="D407" s="28"/>
      <c r="E407" s="19">
        <f t="shared" si="129"/>
        <v>0</v>
      </c>
      <c r="F407" s="19">
        <f t="shared" si="130"/>
        <v>0</v>
      </c>
      <c r="G407" s="19">
        <f t="shared" si="131"/>
        <v>4.2903225806451584</v>
      </c>
      <c r="H407" s="19">
        <f t="shared" si="132"/>
        <v>333.53513022636082</v>
      </c>
      <c r="I407" s="19">
        <f t="shared" si="133"/>
        <v>9.7072561692126929</v>
      </c>
      <c r="J407" s="19">
        <f t="shared" si="134"/>
        <v>66.878057115185186</v>
      </c>
      <c r="K407" s="40"/>
      <c r="L407" s="36">
        <f t="shared" si="135"/>
        <v>3.6428571428571428</v>
      </c>
      <c r="M407" s="36">
        <f t="shared" si="136"/>
        <v>0.67503976670201471</v>
      </c>
      <c r="N407" s="36">
        <f t="shared" si="137"/>
        <v>20.516129032258068</v>
      </c>
      <c r="O407" s="36">
        <f t="shared" si="138"/>
        <v>8.3532301645786244</v>
      </c>
      <c r="P407" s="36">
        <f t="shared" si="139"/>
        <v>14.713572267920096</v>
      </c>
      <c r="Q407" s="36">
        <f t="shared" si="140"/>
        <v>101.36902842053807</v>
      </c>
      <c r="R407" s="45"/>
      <c r="S407" s="35">
        <f t="shared" si="141"/>
        <v>1.2670807453416177</v>
      </c>
      <c r="T407" s="35">
        <f t="shared" si="142"/>
        <v>0.5400318133616121</v>
      </c>
      <c r="U407" s="35">
        <f t="shared" si="143"/>
        <v>21.677419354838701</v>
      </c>
      <c r="V407" s="35">
        <f t="shared" si="144"/>
        <v>2.9290547330341554</v>
      </c>
      <c r="W407" s="35">
        <f t="shared" si="145"/>
        <v>12.964600470035251</v>
      </c>
      <c r="X407" s="35">
        <f t="shared" si="146"/>
        <v>89.319502400738244</v>
      </c>
      <c r="Y407" s="44"/>
    </row>
    <row r="408" spans="2:25" x14ac:dyDescent="0.25">
      <c r="B408" s="1" t="s">
        <v>85</v>
      </c>
      <c r="C408" s="41" t="s">
        <v>35</v>
      </c>
      <c r="D408" s="28"/>
      <c r="E408" s="19">
        <f t="shared" si="129"/>
        <v>0</v>
      </c>
      <c r="F408" s="19">
        <f t="shared" si="130"/>
        <v>0</v>
      </c>
      <c r="G408" s="19">
        <f t="shared" si="131"/>
        <v>3.9172510518934054</v>
      </c>
      <c r="H408" s="19">
        <f t="shared" si="132"/>
        <v>15.859739621714565</v>
      </c>
      <c r="I408" s="19">
        <f t="shared" si="133"/>
        <v>29.121768507638077</v>
      </c>
      <c r="J408" s="19">
        <f t="shared" si="134"/>
        <v>140.37034155508147</v>
      </c>
      <c r="K408" s="40"/>
      <c r="L408" s="36">
        <f t="shared" si="135"/>
        <v>3.9642857142857144</v>
      </c>
      <c r="M408" s="36">
        <f t="shared" si="136"/>
        <v>13.500795334040294</v>
      </c>
      <c r="N408" s="36">
        <f t="shared" si="137"/>
        <v>18.732117812061713</v>
      </c>
      <c r="O408" s="36">
        <f t="shared" si="138"/>
        <v>0.39719970523212478</v>
      </c>
      <c r="P408" s="36">
        <f t="shared" si="139"/>
        <v>44.140716803760291</v>
      </c>
      <c r="Q408" s="36">
        <f t="shared" si="140"/>
        <v>212.76343476890324</v>
      </c>
      <c r="R408" s="45"/>
      <c r="S408" s="35">
        <f t="shared" si="141"/>
        <v>1.378881987577643</v>
      </c>
      <c r="T408" s="35">
        <f t="shared" si="142"/>
        <v>10.800636267232241</v>
      </c>
      <c r="U408" s="35">
        <f t="shared" si="143"/>
        <v>19.79242636746142</v>
      </c>
      <c r="V408" s="35">
        <f t="shared" si="144"/>
        <v>0.13927781871776246</v>
      </c>
      <c r="W408" s="35">
        <f t="shared" si="145"/>
        <v>38.893801410105752</v>
      </c>
      <c r="X408" s="35">
        <f t="shared" si="146"/>
        <v>187.47268686241094</v>
      </c>
      <c r="Y408" s="44"/>
    </row>
    <row r="409" spans="2:25" x14ac:dyDescent="0.25">
      <c r="B409" s="1" t="s">
        <v>87</v>
      </c>
      <c r="C409" s="41" t="s">
        <v>35</v>
      </c>
      <c r="D409" s="28"/>
      <c r="E409" s="19">
        <f t="shared" si="129"/>
        <v>0</v>
      </c>
      <c r="F409" s="19">
        <f t="shared" si="130"/>
        <v>0</v>
      </c>
      <c r="G409" s="19">
        <f t="shared" si="131"/>
        <v>0.74614305750350585</v>
      </c>
      <c r="H409" s="19">
        <f t="shared" si="132"/>
        <v>10.57315974780971</v>
      </c>
      <c r="I409" s="19">
        <f t="shared" si="133"/>
        <v>3.2357520564042308</v>
      </c>
      <c r="J409" s="19">
        <f t="shared" si="134"/>
        <v>35.106283492697287</v>
      </c>
      <c r="K409" s="40"/>
      <c r="L409" s="36">
        <f t="shared" si="135"/>
        <v>0.3214285714285714</v>
      </c>
      <c r="M409" s="36">
        <f t="shared" si="136"/>
        <v>80.667252120890751</v>
      </c>
      <c r="N409" s="36">
        <f t="shared" si="137"/>
        <v>3.5680224403927072</v>
      </c>
      <c r="O409" s="36">
        <f t="shared" si="138"/>
        <v>0.26479980348808319</v>
      </c>
      <c r="P409" s="36">
        <f t="shared" si="139"/>
        <v>4.9045240893066984</v>
      </c>
      <c r="Q409" s="36">
        <f t="shared" si="140"/>
        <v>53.211621309236108</v>
      </c>
      <c r="R409" s="45"/>
      <c r="S409" s="35">
        <f t="shared" si="141"/>
        <v>0.1118012422360251</v>
      </c>
      <c r="T409" s="35">
        <f t="shared" si="142"/>
        <v>64.533801696712629</v>
      </c>
      <c r="U409" s="35">
        <f t="shared" si="143"/>
        <v>3.7699859747545568</v>
      </c>
      <c r="V409" s="35">
        <f t="shared" si="144"/>
        <v>9.2851879145174954E-2</v>
      </c>
      <c r="W409" s="35">
        <f t="shared" si="145"/>
        <v>4.3215334900117499</v>
      </c>
      <c r="X409" s="35">
        <f t="shared" si="146"/>
        <v>46.886466323421239</v>
      </c>
      <c r="Y409" s="44"/>
    </row>
    <row r="410" spans="2:25" x14ac:dyDescent="0.25">
      <c r="B410" s="1" t="s">
        <v>77</v>
      </c>
      <c r="C410" s="41" t="s">
        <v>35</v>
      </c>
      <c r="D410" s="28"/>
      <c r="E410" s="19">
        <f t="shared" si="129"/>
        <v>0</v>
      </c>
      <c r="F410" s="19">
        <f t="shared" si="130"/>
        <v>0</v>
      </c>
      <c r="G410" s="19">
        <f t="shared" si="131"/>
        <v>2.4249649368863939</v>
      </c>
      <c r="H410" s="19">
        <f t="shared" si="132"/>
        <v>170.13175230566534</v>
      </c>
      <c r="I410" s="19">
        <f t="shared" si="133"/>
        <v>58.243537015276154</v>
      </c>
      <c r="J410" s="19">
        <f t="shared" si="134"/>
        <v>41.955335456155503</v>
      </c>
      <c r="K410" s="40"/>
      <c r="L410" s="36">
        <f t="shared" si="135"/>
        <v>1.9285714285714288</v>
      </c>
      <c r="M410" s="36">
        <f t="shared" si="136"/>
        <v>8.7755169671261903</v>
      </c>
      <c r="N410" s="36">
        <f t="shared" si="137"/>
        <v>11.596072931276298</v>
      </c>
      <c r="O410" s="36">
        <f t="shared" si="138"/>
        <v>4.2608695652173383</v>
      </c>
      <c r="P410" s="36">
        <f t="shared" si="139"/>
        <v>88.281433607520583</v>
      </c>
      <c r="Q410" s="36">
        <f t="shared" si="140"/>
        <v>63.592929814382494</v>
      </c>
      <c r="R410" s="45"/>
      <c r="S410" s="35">
        <f t="shared" si="141"/>
        <v>0.67080745341615067</v>
      </c>
      <c r="T410" s="35">
        <f t="shared" si="142"/>
        <v>7.0204135737009565</v>
      </c>
      <c r="U410" s="35">
        <f t="shared" si="143"/>
        <v>12.252454417952308</v>
      </c>
      <c r="V410" s="35">
        <f t="shared" si="144"/>
        <v>1.4940711462450882</v>
      </c>
      <c r="W410" s="35">
        <f t="shared" si="145"/>
        <v>77.787602820211504</v>
      </c>
      <c r="X410" s="35">
        <f t="shared" si="146"/>
        <v>56.033770232672872</v>
      </c>
      <c r="Y410" s="44"/>
    </row>
    <row r="411" spans="2:25" x14ac:dyDescent="0.25">
      <c r="B411" s="1" t="s">
        <v>81</v>
      </c>
      <c r="C411" s="41" t="s">
        <v>35</v>
      </c>
      <c r="D411" s="28"/>
      <c r="E411" s="19">
        <f t="shared" si="129"/>
        <v>0</v>
      </c>
      <c r="F411" s="19">
        <f t="shared" si="130"/>
        <v>0</v>
      </c>
      <c r="G411" s="19">
        <f t="shared" si="131"/>
        <v>4.4768583450210349</v>
      </c>
      <c r="H411" s="19">
        <f t="shared" si="132"/>
        <v>338.34111192991071</v>
      </c>
      <c r="I411" s="19">
        <f t="shared" si="133"/>
        <v>22.650264394829616</v>
      </c>
      <c r="J411" s="19">
        <f t="shared" si="134"/>
        <v>94.336884872683981</v>
      </c>
      <c r="K411" s="40"/>
      <c r="L411" s="36">
        <f t="shared" si="135"/>
        <v>1.3928571428571428</v>
      </c>
      <c r="M411" s="36">
        <f t="shared" si="136"/>
        <v>47.927823435843045</v>
      </c>
      <c r="N411" s="36">
        <f t="shared" si="137"/>
        <v>21.408134642356245</v>
      </c>
      <c r="O411" s="36">
        <f t="shared" si="138"/>
        <v>8.4735937116186619</v>
      </c>
      <c r="P411" s="36">
        <f t="shared" si="139"/>
        <v>34.331668625146889</v>
      </c>
      <c r="Q411" s="36">
        <f t="shared" si="140"/>
        <v>142.98917726174213</v>
      </c>
      <c r="R411" s="45"/>
      <c r="S411" s="35">
        <f t="shared" si="141"/>
        <v>0.48447204968944207</v>
      </c>
      <c r="T411" s="35">
        <f t="shared" si="142"/>
        <v>38.342258748674453</v>
      </c>
      <c r="U411" s="35">
        <f t="shared" si="143"/>
        <v>22.619915848527341</v>
      </c>
      <c r="V411" s="35">
        <f t="shared" si="144"/>
        <v>2.9712601326455985</v>
      </c>
      <c r="W411" s="35">
        <f t="shared" si="145"/>
        <v>30.250734430082254</v>
      </c>
      <c r="X411" s="35">
        <f t="shared" si="146"/>
        <v>125.99235053062938</v>
      </c>
      <c r="Y411" s="44"/>
    </row>
    <row r="412" spans="2:25" x14ac:dyDescent="0.25">
      <c r="B412" s="1" t="s">
        <v>75</v>
      </c>
      <c r="C412" s="41" t="s">
        <v>35</v>
      </c>
      <c r="D412" s="28"/>
      <c r="E412" s="19">
        <f t="shared" si="129"/>
        <v>0</v>
      </c>
      <c r="F412" s="19">
        <f t="shared" si="130"/>
        <v>0</v>
      </c>
      <c r="G412" s="19">
        <f t="shared" si="131"/>
        <v>3.1711079943898994</v>
      </c>
      <c r="H412" s="19">
        <f>$F$65*G248</f>
        <v>714.64947931786548</v>
      </c>
      <c r="I412" s="19">
        <f t="shared" si="133"/>
        <v>32.357520564042311</v>
      </c>
      <c r="J412" s="19">
        <f t="shared" si="134"/>
        <v>52.686821446899756</v>
      </c>
      <c r="K412" s="40"/>
      <c r="L412" s="36">
        <f t="shared" si="135"/>
        <v>1.5</v>
      </c>
      <c r="M412" s="36">
        <f t="shared" si="136"/>
        <v>33.414468451749727</v>
      </c>
      <c r="N412" s="36">
        <f t="shared" si="137"/>
        <v>15.164095371669005</v>
      </c>
      <c r="O412" s="36">
        <f t="shared" si="138"/>
        <v>17.898059444853626</v>
      </c>
      <c r="P412" s="36">
        <f t="shared" si="139"/>
        <v>49.045240893066989</v>
      </c>
      <c r="Q412" s="36">
        <f t="shared" si="140"/>
        <v>79.858957197874744</v>
      </c>
      <c r="R412" s="45"/>
      <c r="S412" s="35">
        <f t="shared" si="141"/>
        <v>0.52173913043478382</v>
      </c>
      <c r="T412" s="35">
        <f t="shared" si="142"/>
        <v>26.731574761399795</v>
      </c>
      <c r="U412" s="35">
        <f t="shared" si="143"/>
        <v>16.022440392706866</v>
      </c>
      <c r="V412" s="35">
        <f t="shared" si="144"/>
        <v>6.2759429222215992</v>
      </c>
      <c r="W412" s="35">
        <f t="shared" si="145"/>
        <v>43.215334900117504</v>
      </c>
      <c r="X412" s="35">
        <f t="shared" si="146"/>
        <v>70.366288700768862</v>
      </c>
      <c r="Y412" s="44"/>
    </row>
    <row r="413" spans="2:25" x14ac:dyDescent="0.25">
      <c r="B413" s="2" t="s">
        <v>41</v>
      </c>
      <c r="C413" s="18" t="s">
        <v>35</v>
      </c>
      <c r="D413" s="28"/>
      <c r="E413" s="10">
        <f>SUM(E397:E412)</f>
        <v>0</v>
      </c>
      <c r="F413" s="10">
        <f t="shared" ref="F413" si="147">SUM(F397:F412)</f>
        <v>0</v>
      </c>
      <c r="G413" s="10">
        <f t="shared" ref="G413" si="148">SUM(G397:G412)</f>
        <v>40.47826086956519</v>
      </c>
      <c r="H413" s="10">
        <f t="shared" ref="H413" si="149">SUM(H397:H412)</f>
        <v>2807.173913043478</v>
      </c>
      <c r="I413" s="10">
        <f t="shared" ref="I413" si="150">SUM(I397:I412)</f>
        <v>478.89130434782624</v>
      </c>
      <c r="J413" s="10">
        <f>SUM(J397:J412)</f>
        <v>1117.413043478261</v>
      </c>
      <c r="K413" s="10">
        <f t="shared" ref="K413" si="151">SUM(K397:K412)</f>
        <v>0</v>
      </c>
      <c r="L413" s="33">
        <f t="shared" ref="L413" si="152">SUM(L397:L412)</f>
        <v>104.99999999999999</v>
      </c>
      <c r="M413" s="33">
        <f t="shared" ref="M413" si="153">SUM(M397:M412)</f>
        <v>442.82608695652158</v>
      </c>
      <c r="N413" s="33">
        <f t="shared" ref="N413" si="154">SUM(N397:N412)</f>
        <v>193.56521739130434</v>
      </c>
      <c r="O413" s="33">
        <f t="shared" ref="O413" si="155">SUM(O397:O412)</f>
        <v>70.304347826086087</v>
      </c>
      <c r="P413" s="33">
        <f t="shared" ref="P413" si="156">SUM(P397:P412)</f>
        <v>725.86956521739148</v>
      </c>
      <c r="Q413" s="33">
        <f t="shared" ref="Q413" si="157">SUM(Q397:Q412)</f>
        <v>1693.6956521739128</v>
      </c>
      <c r="R413" s="33">
        <f t="shared" ref="R413" si="158">SUM(R397:R412)</f>
        <v>661.95652173913038</v>
      </c>
      <c r="S413" s="34">
        <f t="shared" ref="S413" si="159">SUM(S397:S412)</f>
        <v>36.521739130434874</v>
      </c>
      <c r="T413" s="34">
        <f t="shared" ref="T413" si="160">SUM(T397:T412)</f>
        <v>354.26086956521749</v>
      </c>
      <c r="U413" s="34">
        <f t="shared" ref="U413" si="161">SUM(U397:U412)</f>
        <v>204.5217391304347</v>
      </c>
      <c r="V413" s="34">
        <f t="shared" ref="V413" si="162">SUM(V397:V412)</f>
        <v>24.652173913043953</v>
      </c>
      <c r="W413" s="34">
        <f t="shared" ref="W413" si="163">SUM(W397:W412)</f>
        <v>639.5869565217389</v>
      </c>
      <c r="X413" s="34">
        <f t="shared" ref="X413" si="164">SUM(X397:X412)</f>
        <v>1492.369565217391</v>
      </c>
      <c r="Y413" s="34">
        <f t="shared" ref="Y413" si="165">SUM(Y397:Y412)</f>
        <v>2821.3043478260865</v>
      </c>
    </row>
    <row r="415" spans="2:25" x14ac:dyDescent="0.25">
      <c r="B415" s="2" t="s">
        <v>114</v>
      </c>
      <c r="C415" s="11"/>
      <c r="D415" s="11"/>
      <c r="E415" s="11"/>
      <c r="F415" s="11"/>
      <c r="G415" s="11"/>
    </row>
    <row r="416" spans="2:25" x14ac:dyDescent="0.25">
      <c r="B416" s="50" t="s">
        <v>31</v>
      </c>
      <c r="C416" s="11"/>
      <c r="D416" s="11"/>
      <c r="E416" s="74" t="s">
        <v>38</v>
      </c>
      <c r="F416" s="74"/>
      <c r="G416" s="74"/>
      <c r="H416" s="74"/>
      <c r="I416" s="74"/>
      <c r="J416" s="74"/>
      <c r="K416" s="74"/>
      <c r="L416" s="75" t="s">
        <v>39</v>
      </c>
      <c r="M416" s="75"/>
      <c r="N416" s="75"/>
      <c r="O416" s="75"/>
      <c r="P416" s="75"/>
      <c r="Q416" s="75"/>
      <c r="R416" s="75"/>
      <c r="S416" s="76" t="s">
        <v>40</v>
      </c>
      <c r="T416" s="76"/>
      <c r="U416" s="76"/>
      <c r="V416" s="76"/>
      <c r="W416" s="76"/>
      <c r="X416" s="76"/>
      <c r="Y416" s="76"/>
    </row>
    <row r="417" spans="2:25" x14ac:dyDescent="0.25">
      <c r="B417" s="2" t="s">
        <v>137</v>
      </c>
      <c r="C417" s="1" t="s">
        <v>133</v>
      </c>
      <c r="D417" s="41" t="s">
        <v>125</v>
      </c>
      <c r="E417" s="53" t="s">
        <v>139</v>
      </c>
      <c r="F417" s="53" t="s">
        <v>140</v>
      </c>
      <c r="G417" s="53" t="s">
        <v>141</v>
      </c>
      <c r="H417" s="53" t="s">
        <v>142</v>
      </c>
      <c r="I417" s="53" t="s">
        <v>143</v>
      </c>
      <c r="J417" s="53" t="s">
        <v>144</v>
      </c>
      <c r="K417" s="48" t="s">
        <v>158</v>
      </c>
      <c r="L417" s="58" t="s">
        <v>138</v>
      </c>
      <c r="M417" s="58" t="s">
        <v>145</v>
      </c>
      <c r="N417" s="58" t="s">
        <v>146</v>
      </c>
      <c r="O417" s="58" t="s">
        <v>147</v>
      </c>
      <c r="P417" s="58" t="s">
        <v>148</v>
      </c>
      <c r="Q417" s="58" t="s">
        <v>149</v>
      </c>
      <c r="R417" s="59" t="s">
        <v>157</v>
      </c>
      <c r="S417" s="60" t="s">
        <v>150</v>
      </c>
      <c r="T417" s="60" t="s">
        <v>151</v>
      </c>
      <c r="U417" s="60" t="s">
        <v>152</v>
      </c>
      <c r="V417" s="60" t="s">
        <v>153</v>
      </c>
      <c r="W417" s="60" t="s">
        <v>154</v>
      </c>
      <c r="X417" s="60" t="s">
        <v>155</v>
      </c>
      <c r="Y417" s="61" t="s">
        <v>156</v>
      </c>
    </row>
    <row r="418" spans="2:25" x14ac:dyDescent="0.25">
      <c r="B418" s="1" t="s">
        <v>83</v>
      </c>
      <c r="C418" s="41" t="s">
        <v>35</v>
      </c>
      <c r="D418" s="28"/>
      <c r="E418" s="19">
        <f>$F$72*D233</f>
        <v>0.96836734693877558</v>
      </c>
      <c r="F418" s="19">
        <f>$F$73*E233</f>
        <v>0</v>
      </c>
      <c r="G418" s="19">
        <f>$F$74*F233</f>
        <v>6.1751152073732722</v>
      </c>
      <c r="H418" s="19">
        <f>$F$75*G233</f>
        <v>109.46892655367232</v>
      </c>
      <c r="I418" s="19">
        <f>$F$100*H233</f>
        <v>40.023648648648653</v>
      </c>
      <c r="J418" s="19">
        <f>$F$101*E252</f>
        <v>100.77173128787084</v>
      </c>
      <c r="K418" s="40">
        <f>F76</f>
        <v>0</v>
      </c>
      <c r="L418" s="36">
        <f>$G$72*D233</f>
        <v>8.5663265306122458</v>
      </c>
      <c r="M418" s="36">
        <f>$G$73*E233</f>
        <v>36.966463414634148</v>
      </c>
      <c r="N418" s="36">
        <f>$G$74*F233</f>
        <v>19.539170506912445</v>
      </c>
      <c r="O418" s="36">
        <f>$G$75*G233</f>
        <v>2.3201506591337098</v>
      </c>
      <c r="P418" s="36">
        <f>$G$100*H233</f>
        <v>59.087837837837839</v>
      </c>
      <c r="Q418" s="36">
        <f>$G$101*E252</f>
        <v>148.771636720255</v>
      </c>
      <c r="R418" s="42">
        <f>G76</f>
        <v>725</v>
      </c>
      <c r="S418" s="35">
        <f>$H$72*D233</f>
        <v>2.9795918367346941</v>
      </c>
      <c r="T418" s="35">
        <f>$H$73*E233</f>
        <v>29.573170731707318</v>
      </c>
      <c r="U418" s="35">
        <f>$H$74*F233</f>
        <v>20.64516129032258</v>
      </c>
      <c r="V418" s="35">
        <f>$H$75*G233</f>
        <v>0.81355932203389825</v>
      </c>
      <c r="W418" s="35">
        <f>$H$100*H233</f>
        <v>52.064189189189193</v>
      </c>
      <c r="X418" s="35">
        <f>$H$101*E252</f>
        <v>131.08746103463977</v>
      </c>
      <c r="Y418" s="43">
        <f>H76</f>
        <v>3090</v>
      </c>
    </row>
    <row r="419" spans="2:25" x14ac:dyDescent="0.25">
      <c r="B419" s="1" t="s">
        <v>78</v>
      </c>
      <c r="C419" s="41" t="s">
        <v>35</v>
      </c>
      <c r="D419" s="28"/>
      <c r="E419" s="19">
        <f t="shared" ref="E419:E433" si="166">$F$72*D234</f>
        <v>2.8122448979591836</v>
      </c>
      <c r="F419" s="19">
        <f t="shared" ref="F419:F433" si="167">$F$73*E234</f>
        <v>0</v>
      </c>
      <c r="G419" s="19">
        <f t="shared" ref="G419:G433" si="168">$F$74*F234</f>
        <v>4.6313364055299546</v>
      </c>
      <c r="H419" s="19">
        <f t="shared" ref="H419:H433" si="169">$F$75*G234</f>
        <v>373.18952234206472</v>
      </c>
      <c r="I419" s="19">
        <f t="shared" ref="I419:I433" si="170">$F$100*H234</f>
        <v>43.662162162162161</v>
      </c>
      <c r="J419" s="19">
        <f t="shared" ref="J419:J433" si="171">$F$101*E253</f>
        <v>67.923438758712479</v>
      </c>
      <c r="K419" s="40"/>
      <c r="L419" s="36">
        <f t="shared" ref="L419:L433" si="172">$G$72*D234</f>
        <v>24.877551020408166</v>
      </c>
      <c r="M419" s="36">
        <f t="shared" ref="M419:M433" si="173">$G$73*E234</f>
        <v>65.430640243902445</v>
      </c>
      <c r="N419" s="36">
        <f t="shared" ref="N419:N433" si="174">$G$74*F234</f>
        <v>14.654377880184333</v>
      </c>
      <c r="O419" s="36">
        <f t="shared" ref="O419:O433" si="175">$G$75*G234</f>
        <v>7.9096045197740112</v>
      </c>
      <c r="P419" s="36">
        <f t="shared" ref="P419:P433" si="176">$G$100*H234</f>
        <v>64.459459459459467</v>
      </c>
      <c r="Q419" s="36">
        <f t="shared" ref="Q419:Q433" si="177">$G$101*E253</f>
        <v>100.2769430142552</v>
      </c>
      <c r="R419" s="45"/>
      <c r="S419" s="35">
        <f t="shared" ref="S419:S433" si="178">$H$72*D234</f>
        <v>8.6530612244897966</v>
      </c>
      <c r="T419" s="35">
        <f t="shared" ref="T419:T433" si="179">$H$73*E234</f>
        <v>52.344512195121958</v>
      </c>
      <c r="U419" s="35">
        <f t="shared" ref="U419:U433" si="180">$H$74*F234</f>
        <v>15.483870967741936</v>
      </c>
      <c r="V419" s="35">
        <f t="shared" ref="V419:V433" si="181">$H$75*G234</f>
        <v>2.773497688751926</v>
      </c>
      <c r="W419" s="35">
        <f t="shared" ref="W419:W433" si="182">$H$100*H234</f>
        <v>56.797297297297298</v>
      </c>
      <c r="X419" s="35">
        <f t="shared" ref="X419:X433" si="183">$H$101*E253</f>
        <v>88.357230920107881</v>
      </c>
      <c r="Y419" s="44"/>
    </row>
    <row r="420" spans="2:25" x14ac:dyDescent="0.25">
      <c r="B420" s="1" t="s">
        <v>86</v>
      </c>
      <c r="C420" s="41" t="s">
        <v>35</v>
      </c>
      <c r="D420" s="28"/>
      <c r="E420" s="19">
        <f t="shared" si="166"/>
        <v>1.3265306122448981E-2</v>
      </c>
      <c r="F420" s="19">
        <f t="shared" si="167"/>
        <v>0</v>
      </c>
      <c r="G420" s="19">
        <f t="shared" si="168"/>
        <v>4.32258064516129</v>
      </c>
      <c r="H420" s="19">
        <f t="shared" si="169"/>
        <v>86.455572675911668</v>
      </c>
      <c r="I420" s="19">
        <f t="shared" si="170"/>
        <v>116.43243243243244</v>
      </c>
      <c r="J420" s="19">
        <f t="shared" si="171"/>
        <v>68.284312283282546</v>
      </c>
      <c r="K420" s="40"/>
      <c r="L420" s="36">
        <f t="shared" si="172"/>
        <v>0.11734693877551021</v>
      </c>
      <c r="M420" s="36">
        <f t="shared" si="173"/>
        <v>1.1089939024390243</v>
      </c>
      <c r="N420" s="36">
        <f t="shared" si="174"/>
        <v>13.67741935483871</v>
      </c>
      <c r="O420" s="36">
        <f t="shared" si="175"/>
        <v>1.832391713747646</v>
      </c>
      <c r="P420" s="36">
        <f t="shared" si="176"/>
        <v>171.8918918918919</v>
      </c>
      <c r="Q420" s="36">
        <f t="shared" si="177"/>
        <v>100.80970894189345</v>
      </c>
      <c r="R420" s="45"/>
      <c r="S420" s="35">
        <f t="shared" si="178"/>
        <v>4.0816326530612249E-2</v>
      </c>
      <c r="T420" s="35">
        <f t="shared" si="179"/>
        <v>0.88719512195121941</v>
      </c>
      <c r="U420" s="35">
        <f t="shared" si="180"/>
        <v>14.451612903225806</v>
      </c>
      <c r="V420" s="35">
        <f t="shared" si="181"/>
        <v>0.64252696456086289</v>
      </c>
      <c r="W420" s="35">
        <f t="shared" si="182"/>
        <v>151.45945945945948</v>
      </c>
      <c r="X420" s="35">
        <f t="shared" si="183"/>
        <v>88.826668067668379</v>
      </c>
      <c r="Y420" s="44"/>
    </row>
    <row r="421" spans="2:25" x14ac:dyDescent="0.25">
      <c r="B421" s="1" t="s">
        <v>80</v>
      </c>
      <c r="C421" s="41" t="s">
        <v>35</v>
      </c>
      <c r="D421" s="28"/>
      <c r="E421" s="19">
        <f t="shared" si="166"/>
        <v>1.5255102040816326</v>
      </c>
      <c r="F421" s="19">
        <f t="shared" si="167"/>
        <v>0</v>
      </c>
      <c r="G421" s="19">
        <f t="shared" si="168"/>
        <v>1.2350230414746544</v>
      </c>
      <c r="H421" s="19">
        <f t="shared" si="169"/>
        <v>120.04262968669748</v>
      </c>
      <c r="I421" s="19">
        <f t="shared" si="170"/>
        <v>18.192567567567568</v>
      </c>
      <c r="J421" s="19">
        <f t="shared" si="171"/>
        <v>33.895705929739762</v>
      </c>
      <c r="K421" s="40"/>
      <c r="L421" s="36">
        <f t="shared" si="172"/>
        <v>13.494897959183675</v>
      </c>
      <c r="M421" s="36">
        <f t="shared" si="173"/>
        <v>0.73932926829268297</v>
      </c>
      <c r="N421" s="36">
        <f t="shared" si="174"/>
        <v>3.9078341013824884</v>
      </c>
      <c r="O421" s="36">
        <f t="shared" si="175"/>
        <v>2.5442561205273071</v>
      </c>
      <c r="P421" s="36">
        <f t="shared" si="176"/>
        <v>26.858108108108109</v>
      </c>
      <c r="Q421" s="36">
        <f t="shared" si="177"/>
        <v>50.04101432524255</v>
      </c>
      <c r="R421" s="45"/>
      <c r="S421" s="35">
        <f t="shared" si="178"/>
        <v>4.6938775510204085</v>
      </c>
      <c r="T421" s="35">
        <f t="shared" si="179"/>
        <v>0.59146341463414631</v>
      </c>
      <c r="U421" s="35">
        <f t="shared" si="180"/>
        <v>4.129032258064516</v>
      </c>
      <c r="V421" s="35">
        <f t="shared" si="181"/>
        <v>0.89214175654853622</v>
      </c>
      <c r="W421" s="35">
        <f t="shared" si="182"/>
        <v>23.66554054054054</v>
      </c>
      <c r="X421" s="35">
        <f t="shared" si="183"/>
        <v>44.092742811109943</v>
      </c>
      <c r="Y421" s="44"/>
    </row>
    <row r="422" spans="2:25" x14ac:dyDescent="0.25">
      <c r="B422" s="1" t="s">
        <v>82</v>
      </c>
      <c r="C422" s="41" t="s">
        <v>35</v>
      </c>
      <c r="D422" s="28"/>
      <c r="E422" s="19">
        <f t="shared" si="166"/>
        <v>0.14591836734693878</v>
      </c>
      <c r="F422" s="19">
        <f t="shared" si="167"/>
        <v>0</v>
      </c>
      <c r="G422" s="19">
        <f t="shared" si="168"/>
        <v>4.0138248847926263</v>
      </c>
      <c r="H422" s="19">
        <f t="shared" si="169"/>
        <v>358.88392398561888</v>
      </c>
      <c r="I422" s="19">
        <f t="shared" si="170"/>
        <v>18.192567567567568</v>
      </c>
      <c r="J422" s="19">
        <f t="shared" si="171"/>
        <v>84.761269307554898</v>
      </c>
      <c r="K422" s="40"/>
      <c r="L422" s="36">
        <f t="shared" si="172"/>
        <v>1.2908163265306121</v>
      </c>
      <c r="M422" s="36">
        <f t="shared" si="173"/>
        <v>21.810213414634145</v>
      </c>
      <c r="N422" s="36">
        <f t="shared" si="174"/>
        <v>12.700460829493087</v>
      </c>
      <c r="O422" s="36">
        <f t="shared" si="175"/>
        <v>7.6064030131826739</v>
      </c>
      <c r="P422" s="36">
        <f t="shared" si="176"/>
        <v>26.858108108108109</v>
      </c>
      <c r="Q422" s="36">
        <f t="shared" si="177"/>
        <v>125.13502154040138</v>
      </c>
      <c r="R422" s="45"/>
      <c r="S422" s="35">
        <f t="shared" si="178"/>
        <v>0.44897959183673464</v>
      </c>
      <c r="T422" s="35">
        <f t="shared" si="179"/>
        <v>17.448170731707318</v>
      </c>
      <c r="U422" s="35">
        <f t="shared" si="180"/>
        <v>13.419354838709676</v>
      </c>
      <c r="V422" s="35">
        <f t="shared" si="181"/>
        <v>2.6671802773497686</v>
      </c>
      <c r="W422" s="35">
        <f t="shared" si="182"/>
        <v>23.66554054054054</v>
      </c>
      <c r="X422" s="35">
        <f t="shared" si="183"/>
        <v>110.26048124408952</v>
      </c>
      <c r="Y422" s="44"/>
    </row>
    <row r="423" spans="2:25" x14ac:dyDescent="0.25">
      <c r="B423" s="1" t="s">
        <v>88</v>
      </c>
      <c r="C423" s="41" t="s">
        <v>35</v>
      </c>
      <c r="D423" s="28"/>
      <c r="E423" s="19">
        <f t="shared" si="166"/>
        <v>2.4806122448979595</v>
      </c>
      <c r="F423" s="19">
        <f t="shared" si="167"/>
        <v>0</v>
      </c>
      <c r="G423" s="19">
        <f t="shared" si="168"/>
        <v>2.4700460829493087</v>
      </c>
      <c r="H423" s="19">
        <f t="shared" si="169"/>
        <v>3.7318952234206475</v>
      </c>
      <c r="I423" s="19">
        <f t="shared" si="170"/>
        <v>32.746621621621621</v>
      </c>
      <c r="J423" s="19">
        <f t="shared" si="171"/>
        <v>102.61130608384995</v>
      </c>
      <c r="K423" s="40"/>
      <c r="L423" s="36">
        <f t="shared" si="172"/>
        <v>21.94387755102041</v>
      </c>
      <c r="M423" s="36">
        <f t="shared" si="173"/>
        <v>7.3932926829268295</v>
      </c>
      <c r="N423" s="36">
        <f t="shared" si="174"/>
        <v>7.8156682027649769</v>
      </c>
      <c r="O423" s="36">
        <f t="shared" si="175"/>
        <v>7.909604519774012E-2</v>
      </c>
      <c r="P423" s="36">
        <f t="shared" si="176"/>
        <v>48.344594594594597</v>
      </c>
      <c r="Q423" s="36">
        <f t="shared" si="177"/>
        <v>151.4874435221183</v>
      </c>
      <c r="R423" s="45"/>
      <c r="S423" s="35">
        <f t="shared" si="178"/>
        <v>7.6326530612244898</v>
      </c>
      <c r="T423" s="35">
        <f t="shared" si="179"/>
        <v>5.9146341463414629</v>
      </c>
      <c r="U423" s="35">
        <f t="shared" si="180"/>
        <v>8.258064516129032</v>
      </c>
      <c r="V423" s="35">
        <f t="shared" si="181"/>
        <v>2.7734976887519261E-2</v>
      </c>
      <c r="W423" s="35">
        <f t="shared" si="182"/>
        <v>42.597972972972975</v>
      </c>
      <c r="X423" s="35">
        <f t="shared" si="183"/>
        <v>133.48044551854576</v>
      </c>
      <c r="Y423" s="44"/>
    </row>
    <row r="424" spans="2:25" x14ac:dyDescent="0.25">
      <c r="B424" s="1" t="s">
        <v>106</v>
      </c>
      <c r="C424" s="41" t="s">
        <v>35</v>
      </c>
      <c r="D424" s="28"/>
      <c r="E424" s="19">
        <f t="shared" si="166"/>
        <v>0.29183673469387755</v>
      </c>
      <c r="F424" s="19">
        <f t="shared" si="167"/>
        <v>0</v>
      </c>
      <c r="G424" s="19">
        <f t="shared" si="168"/>
        <v>5.8663594470046077</v>
      </c>
      <c r="H424" s="19">
        <f t="shared" si="169"/>
        <v>239.46327683615817</v>
      </c>
      <c r="I424" s="19">
        <f t="shared" si="170"/>
        <v>7.2770270270270272</v>
      </c>
      <c r="J424" s="19">
        <f t="shared" si="171"/>
        <v>180.43676228503381</v>
      </c>
      <c r="K424" s="40"/>
      <c r="L424" s="36">
        <f t="shared" si="172"/>
        <v>2.5816326530612241</v>
      </c>
      <c r="M424" s="36">
        <f t="shared" si="173"/>
        <v>101.6577743902439</v>
      </c>
      <c r="N424" s="36">
        <f t="shared" si="174"/>
        <v>18.562211981566819</v>
      </c>
      <c r="O424" s="36">
        <f t="shared" si="175"/>
        <v>5.0753295668549905</v>
      </c>
      <c r="P424" s="36">
        <f t="shared" si="176"/>
        <v>10.743243243243244</v>
      </c>
      <c r="Q424" s="36">
        <f t="shared" si="177"/>
        <v>266.38296381913068</v>
      </c>
      <c r="R424" s="45"/>
      <c r="S424" s="35">
        <f t="shared" si="178"/>
        <v>0.89795918367346927</v>
      </c>
      <c r="T424" s="35">
        <f t="shared" si="179"/>
        <v>81.326219512195124</v>
      </c>
      <c r="U424" s="35">
        <f t="shared" si="180"/>
        <v>19.612903225806452</v>
      </c>
      <c r="V424" s="35">
        <f t="shared" si="181"/>
        <v>1.7796610169491525</v>
      </c>
      <c r="W424" s="35">
        <f t="shared" si="182"/>
        <v>9.4662162162162176</v>
      </c>
      <c r="X424" s="35">
        <f t="shared" si="183"/>
        <v>234.71857378025288</v>
      </c>
      <c r="Y424" s="44"/>
    </row>
    <row r="425" spans="2:25" x14ac:dyDescent="0.25">
      <c r="B425" s="1" t="s">
        <v>84</v>
      </c>
      <c r="C425" s="41" t="s">
        <v>35</v>
      </c>
      <c r="D425" s="28"/>
      <c r="E425" s="19">
        <f t="shared" si="166"/>
        <v>0.39795918367346939</v>
      </c>
      <c r="F425" s="19">
        <f t="shared" si="167"/>
        <v>0</v>
      </c>
      <c r="G425" s="19">
        <f t="shared" si="168"/>
        <v>1.2350230414746544</v>
      </c>
      <c r="H425" s="19">
        <f t="shared" si="169"/>
        <v>86.455572675911668</v>
      </c>
      <c r="I425" s="19">
        <f t="shared" si="170"/>
        <v>14.554054054054054</v>
      </c>
      <c r="J425" s="19">
        <f t="shared" si="171"/>
        <v>32.4258064516129</v>
      </c>
      <c r="K425" s="40"/>
      <c r="L425" s="36">
        <f t="shared" si="172"/>
        <v>3.5204081632653059</v>
      </c>
      <c r="M425" s="36">
        <f t="shared" si="173"/>
        <v>0</v>
      </c>
      <c r="N425" s="36">
        <f t="shared" si="174"/>
        <v>3.9078341013824884</v>
      </c>
      <c r="O425" s="36">
        <f t="shared" si="175"/>
        <v>1.832391713747646</v>
      </c>
      <c r="P425" s="36">
        <f t="shared" si="176"/>
        <v>21.486486486486488</v>
      </c>
      <c r="Q425" s="36">
        <f t="shared" si="177"/>
        <v>47.87096774193548</v>
      </c>
      <c r="R425" s="45"/>
      <c r="S425" s="35">
        <f t="shared" si="178"/>
        <v>1.2244897959183674</v>
      </c>
      <c r="T425" s="35">
        <f t="shared" si="179"/>
        <v>0</v>
      </c>
      <c r="U425" s="35">
        <f t="shared" si="180"/>
        <v>4.129032258064516</v>
      </c>
      <c r="V425" s="35">
        <f t="shared" si="181"/>
        <v>0.64252696456086289</v>
      </c>
      <c r="W425" s="35">
        <f t="shared" si="182"/>
        <v>18.932432432432435</v>
      </c>
      <c r="X425" s="35">
        <f t="shared" si="183"/>
        <v>42.180645161290322</v>
      </c>
      <c r="Y425" s="44"/>
    </row>
    <row r="426" spans="2:25" x14ac:dyDescent="0.25">
      <c r="B426" s="1" t="s">
        <v>89</v>
      </c>
      <c r="C426" s="41" t="s">
        <v>35</v>
      </c>
      <c r="D426" s="28"/>
      <c r="E426" s="19">
        <f t="shared" si="166"/>
        <v>2.7724489795918368</v>
      </c>
      <c r="F426" s="19">
        <f t="shared" si="167"/>
        <v>0</v>
      </c>
      <c r="G426" s="19">
        <f t="shared" si="168"/>
        <v>1.8525345622119818</v>
      </c>
      <c r="H426" s="19">
        <f t="shared" si="169"/>
        <v>83.345659989727793</v>
      </c>
      <c r="I426" s="19">
        <f t="shared" si="170"/>
        <v>18.192567567567568</v>
      </c>
      <c r="J426" s="19">
        <f t="shared" si="171"/>
        <v>61.480526076144443</v>
      </c>
      <c r="K426" s="40"/>
      <c r="L426" s="36">
        <f t="shared" si="172"/>
        <v>24.525510204081634</v>
      </c>
      <c r="M426" s="36">
        <f t="shared" si="173"/>
        <v>21.440548780487802</v>
      </c>
      <c r="N426" s="36">
        <f t="shared" si="174"/>
        <v>5.8617511520737331</v>
      </c>
      <c r="O426" s="36">
        <f t="shared" si="175"/>
        <v>1.7664783427495292</v>
      </c>
      <c r="P426" s="36">
        <f t="shared" si="176"/>
        <v>26.858108108108109</v>
      </c>
      <c r="Q426" s="36">
        <f t="shared" si="177"/>
        <v>90.765122062274529</v>
      </c>
      <c r="R426" s="45"/>
      <c r="S426" s="35">
        <f t="shared" si="178"/>
        <v>8.5306122448979593</v>
      </c>
      <c r="T426" s="35">
        <f t="shared" si="179"/>
        <v>17.152439024390244</v>
      </c>
      <c r="U426" s="35">
        <f t="shared" si="180"/>
        <v>6.1935483870967749</v>
      </c>
      <c r="V426" s="35">
        <f t="shared" si="181"/>
        <v>0.61941448382126352</v>
      </c>
      <c r="W426" s="35">
        <f t="shared" si="182"/>
        <v>23.66554054054054</v>
      </c>
      <c r="X426" s="35">
        <f t="shared" si="183"/>
        <v>79.976060383173973</v>
      </c>
      <c r="Y426" s="44"/>
    </row>
    <row r="427" spans="2:25" x14ac:dyDescent="0.25">
      <c r="B427" s="1" t="s">
        <v>79</v>
      </c>
      <c r="C427" s="41" t="s">
        <v>35</v>
      </c>
      <c r="D427" s="28"/>
      <c r="E427" s="19">
        <f t="shared" si="166"/>
        <v>1.3265306122448981E-2</v>
      </c>
      <c r="F427" s="19">
        <f t="shared" si="167"/>
        <v>0</v>
      </c>
      <c r="G427" s="19">
        <f t="shared" si="168"/>
        <v>3.7050691244239635</v>
      </c>
      <c r="H427" s="19">
        <f t="shared" si="169"/>
        <v>123.15254237288136</v>
      </c>
      <c r="I427" s="19">
        <f t="shared" si="170"/>
        <v>54.577702702702709</v>
      </c>
      <c r="J427" s="19">
        <f t="shared" si="171"/>
        <v>38.886322720745333</v>
      </c>
      <c r="K427" s="40"/>
      <c r="L427" s="36">
        <f t="shared" si="172"/>
        <v>0.11734693877551021</v>
      </c>
      <c r="M427" s="36">
        <f t="shared" si="173"/>
        <v>25.876524390243901</v>
      </c>
      <c r="N427" s="36">
        <f t="shared" si="174"/>
        <v>11.723502304147466</v>
      </c>
      <c r="O427" s="36">
        <f t="shared" si="175"/>
        <v>2.6101694915254239</v>
      </c>
      <c r="P427" s="36">
        <f t="shared" si="176"/>
        <v>80.574324324324323</v>
      </c>
      <c r="Q427" s="36">
        <f t="shared" si="177"/>
        <v>57.408777275752165</v>
      </c>
      <c r="R427" s="45"/>
      <c r="S427" s="35">
        <f t="shared" si="178"/>
        <v>4.0816326530612249E-2</v>
      </c>
      <c r="T427" s="35">
        <f t="shared" si="179"/>
        <v>20.70121951219512</v>
      </c>
      <c r="U427" s="35">
        <f t="shared" si="180"/>
        <v>12.38709677419355</v>
      </c>
      <c r="V427" s="35">
        <f t="shared" si="181"/>
        <v>0.9152542372881356</v>
      </c>
      <c r="W427" s="35">
        <f t="shared" si="182"/>
        <v>70.996621621621628</v>
      </c>
      <c r="X427" s="35">
        <f t="shared" si="183"/>
        <v>50.584715071275966</v>
      </c>
      <c r="Y427" s="44"/>
    </row>
    <row r="428" spans="2:25" x14ac:dyDescent="0.25">
      <c r="B428" s="1" t="s">
        <v>76</v>
      </c>
      <c r="C428" s="41" t="s">
        <v>35</v>
      </c>
      <c r="D428" s="28"/>
      <c r="E428" s="19">
        <f t="shared" si="166"/>
        <v>0.45102040816326527</v>
      </c>
      <c r="F428" s="19">
        <f t="shared" si="167"/>
        <v>0</v>
      </c>
      <c r="G428" s="19">
        <f t="shared" si="168"/>
        <v>7.1013824884792625</v>
      </c>
      <c r="H428" s="19">
        <f t="shared" si="169"/>
        <v>431.65588084232149</v>
      </c>
      <c r="I428" s="19">
        <f t="shared" si="170"/>
        <v>10.91554054054054</v>
      </c>
      <c r="J428" s="19">
        <f t="shared" si="171"/>
        <v>75.202521803089212</v>
      </c>
      <c r="K428" s="40"/>
      <c r="L428" s="36">
        <f t="shared" si="172"/>
        <v>3.989795918367347</v>
      </c>
      <c r="M428" s="36">
        <f t="shared" si="173"/>
        <v>0.73932926829268297</v>
      </c>
      <c r="N428" s="36">
        <f t="shared" si="174"/>
        <v>22.47004608294931</v>
      </c>
      <c r="O428" s="36">
        <f t="shared" si="175"/>
        <v>9.1487758945386055</v>
      </c>
      <c r="P428" s="36">
        <f t="shared" si="176"/>
        <v>16.114864864864867</v>
      </c>
      <c r="Q428" s="36">
        <f t="shared" si="177"/>
        <v>111.02322160344646</v>
      </c>
      <c r="R428" s="45"/>
      <c r="S428" s="35">
        <f t="shared" si="178"/>
        <v>1.3877551020408163</v>
      </c>
      <c r="T428" s="35">
        <f t="shared" si="179"/>
        <v>0.59146341463414631</v>
      </c>
      <c r="U428" s="35">
        <f t="shared" si="180"/>
        <v>23.741935483870968</v>
      </c>
      <c r="V428" s="35">
        <f t="shared" si="181"/>
        <v>3.2080123266563945</v>
      </c>
      <c r="W428" s="35">
        <f t="shared" si="182"/>
        <v>14.199324324324325</v>
      </c>
      <c r="X428" s="35">
        <f t="shared" si="183"/>
        <v>97.826121676999051</v>
      </c>
      <c r="Y428" s="44"/>
    </row>
    <row r="429" spans="2:25" x14ac:dyDescent="0.25">
      <c r="B429" s="1" t="s">
        <v>85</v>
      </c>
      <c r="C429" s="41" t="s">
        <v>35</v>
      </c>
      <c r="D429" s="28"/>
      <c r="E429" s="19">
        <f t="shared" si="166"/>
        <v>0.49081632653061225</v>
      </c>
      <c r="F429" s="19">
        <f t="shared" si="167"/>
        <v>0</v>
      </c>
      <c r="G429" s="19">
        <f t="shared" si="168"/>
        <v>6.4838709677419351</v>
      </c>
      <c r="H429" s="19">
        <f t="shared" si="169"/>
        <v>20.525423728813561</v>
      </c>
      <c r="I429" s="19">
        <f t="shared" si="170"/>
        <v>32.746621621621621</v>
      </c>
      <c r="J429" s="19">
        <f t="shared" si="171"/>
        <v>157.84255892963469</v>
      </c>
      <c r="K429" s="40"/>
      <c r="L429" s="36">
        <f t="shared" si="172"/>
        <v>4.341836734693878</v>
      </c>
      <c r="M429" s="36">
        <f t="shared" si="173"/>
        <v>14.786585365853659</v>
      </c>
      <c r="N429" s="36">
        <f t="shared" si="174"/>
        <v>20.516129032258064</v>
      </c>
      <c r="O429" s="36">
        <f t="shared" si="175"/>
        <v>0.43502824858757061</v>
      </c>
      <c r="P429" s="36">
        <f t="shared" si="176"/>
        <v>48.344594594594597</v>
      </c>
      <c r="Q429" s="36">
        <f t="shared" si="177"/>
        <v>233.02661903260832</v>
      </c>
      <c r="R429" s="45"/>
      <c r="S429" s="35">
        <f t="shared" si="178"/>
        <v>1.5102040816326532</v>
      </c>
      <c r="T429" s="35">
        <f t="shared" si="179"/>
        <v>11.829268292682926</v>
      </c>
      <c r="U429" s="35">
        <f t="shared" si="180"/>
        <v>21.677419354838708</v>
      </c>
      <c r="V429" s="35">
        <f t="shared" si="181"/>
        <v>0.15254237288135594</v>
      </c>
      <c r="W429" s="35">
        <f t="shared" si="182"/>
        <v>42.597972972972975</v>
      </c>
      <c r="X429" s="35">
        <f t="shared" si="183"/>
        <v>205.32722846835489</v>
      </c>
      <c r="Y429" s="44"/>
    </row>
    <row r="430" spans="2:25" x14ac:dyDescent="0.25">
      <c r="B430" s="1" t="s">
        <v>87</v>
      </c>
      <c r="C430" s="41" t="s">
        <v>35</v>
      </c>
      <c r="D430" s="28"/>
      <c r="E430" s="19">
        <f t="shared" si="166"/>
        <v>3.9795918367346937E-2</v>
      </c>
      <c r="F430" s="19">
        <f t="shared" si="167"/>
        <v>0</v>
      </c>
      <c r="G430" s="19">
        <f t="shared" si="168"/>
        <v>1.2350230414746544</v>
      </c>
      <c r="H430" s="19">
        <f t="shared" si="169"/>
        <v>13.68361581920904</v>
      </c>
      <c r="I430" s="19">
        <f t="shared" si="170"/>
        <v>3.6385135135135136</v>
      </c>
      <c r="J430" s="19">
        <f t="shared" si="171"/>
        <v>39.47604287065252</v>
      </c>
      <c r="K430" s="40"/>
      <c r="L430" s="36">
        <f t="shared" si="172"/>
        <v>0.35204081632653061</v>
      </c>
      <c r="M430" s="36">
        <f t="shared" si="173"/>
        <v>88.349847560975604</v>
      </c>
      <c r="N430" s="36">
        <f t="shared" si="174"/>
        <v>3.9078341013824884</v>
      </c>
      <c r="O430" s="36">
        <f t="shared" si="175"/>
        <v>0.29001883239171372</v>
      </c>
      <c r="P430" s="36">
        <f t="shared" si="176"/>
        <v>5.3716216216216219</v>
      </c>
      <c r="Q430" s="36">
        <f t="shared" si="177"/>
        <v>58.279394767258594</v>
      </c>
      <c r="R430" s="45"/>
      <c r="S430" s="35">
        <f t="shared" si="178"/>
        <v>0.12244897959183673</v>
      </c>
      <c r="T430" s="35">
        <f t="shared" si="179"/>
        <v>70.679878048780481</v>
      </c>
      <c r="U430" s="35">
        <f t="shared" si="180"/>
        <v>4.129032258064516</v>
      </c>
      <c r="V430" s="35">
        <f t="shared" si="181"/>
        <v>0.10169491525423728</v>
      </c>
      <c r="W430" s="35">
        <f t="shared" si="182"/>
        <v>4.7331081081081088</v>
      </c>
      <c r="X430" s="35">
        <f t="shared" si="183"/>
        <v>51.351844068508989</v>
      </c>
      <c r="Y430" s="44"/>
    </row>
    <row r="431" spans="2:25" x14ac:dyDescent="0.25">
      <c r="B431" s="1" t="s">
        <v>77</v>
      </c>
      <c r="C431" s="41" t="s">
        <v>35</v>
      </c>
      <c r="D431" s="28"/>
      <c r="E431" s="19">
        <f t="shared" si="166"/>
        <v>0.23877551020408166</v>
      </c>
      <c r="F431" s="19">
        <f t="shared" si="167"/>
        <v>0</v>
      </c>
      <c r="G431" s="19">
        <f t="shared" si="168"/>
        <v>4.0138248847926263</v>
      </c>
      <c r="H431" s="19">
        <f t="shared" si="169"/>
        <v>220.18181818181819</v>
      </c>
      <c r="I431" s="19">
        <f t="shared" si="170"/>
        <v>65.493243243243242</v>
      </c>
      <c r="J431" s="19">
        <f t="shared" si="171"/>
        <v>47.17761199257469</v>
      </c>
      <c r="K431" s="40"/>
      <c r="L431" s="36">
        <f t="shared" si="172"/>
        <v>2.1122448979591839</v>
      </c>
      <c r="M431" s="36">
        <f t="shared" si="173"/>
        <v>9.6112804878048781</v>
      </c>
      <c r="N431" s="36">
        <f t="shared" si="174"/>
        <v>12.700460829493087</v>
      </c>
      <c r="O431" s="36">
        <f t="shared" si="175"/>
        <v>4.666666666666667</v>
      </c>
      <c r="P431" s="36">
        <f t="shared" si="176"/>
        <v>96.689189189189193</v>
      </c>
      <c r="Q431" s="36">
        <f t="shared" si="177"/>
        <v>69.649399320514163</v>
      </c>
      <c r="R431" s="45"/>
      <c r="S431" s="35">
        <f t="shared" si="178"/>
        <v>0.73469387755102045</v>
      </c>
      <c r="T431" s="35">
        <f t="shared" si="179"/>
        <v>7.6890243902439028</v>
      </c>
      <c r="U431" s="35">
        <f t="shared" si="180"/>
        <v>13.419354838709676</v>
      </c>
      <c r="V431" s="35">
        <f t="shared" si="181"/>
        <v>1.6363636363636365</v>
      </c>
      <c r="W431" s="35">
        <f t="shared" si="182"/>
        <v>85.195945945945951</v>
      </c>
      <c r="X431" s="35">
        <f t="shared" si="183"/>
        <v>61.370319778641729</v>
      </c>
      <c r="Y431" s="44"/>
    </row>
    <row r="432" spans="2:25" x14ac:dyDescent="0.25">
      <c r="B432" s="1" t="s">
        <v>81</v>
      </c>
      <c r="C432" s="41" t="s">
        <v>35</v>
      </c>
      <c r="D432" s="28"/>
      <c r="E432" s="19">
        <f t="shared" si="166"/>
        <v>0.17244897959183672</v>
      </c>
      <c r="F432" s="19">
        <f t="shared" si="167"/>
        <v>0</v>
      </c>
      <c r="G432" s="19">
        <f t="shared" si="168"/>
        <v>7.410138248847927</v>
      </c>
      <c r="H432" s="19">
        <f t="shared" si="169"/>
        <v>437.87570621468927</v>
      </c>
      <c r="I432" s="19">
        <f t="shared" si="170"/>
        <v>25.469594594594597</v>
      </c>
      <c r="J432" s="19">
        <f t="shared" si="171"/>
        <v>106.07921263703548</v>
      </c>
      <c r="K432" s="40"/>
      <c r="L432" s="36">
        <f t="shared" si="172"/>
        <v>1.5255102040816326</v>
      </c>
      <c r="M432" s="36">
        <f t="shared" si="173"/>
        <v>52.492378048780488</v>
      </c>
      <c r="N432" s="36">
        <f t="shared" si="174"/>
        <v>23.447004608294932</v>
      </c>
      <c r="O432" s="36">
        <f t="shared" si="175"/>
        <v>9.2806026365348391</v>
      </c>
      <c r="P432" s="36">
        <f t="shared" si="176"/>
        <v>37.601351351351354</v>
      </c>
      <c r="Q432" s="36">
        <f t="shared" si="177"/>
        <v>156.60719414381282</v>
      </c>
      <c r="R432" s="45"/>
      <c r="S432" s="35">
        <f t="shared" si="178"/>
        <v>0.53061224489795911</v>
      </c>
      <c r="T432" s="35">
        <f t="shared" si="179"/>
        <v>41.993902439024389</v>
      </c>
      <c r="U432" s="35">
        <f t="shared" si="180"/>
        <v>24.7741935483871</v>
      </c>
      <c r="V432" s="35">
        <f t="shared" si="181"/>
        <v>3.254237288135593</v>
      </c>
      <c r="W432" s="35">
        <f t="shared" si="182"/>
        <v>33.131756756756758</v>
      </c>
      <c r="X432" s="35">
        <f t="shared" si="183"/>
        <v>137.99162200973697</v>
      </c>
      <c r="Y432" s="44"/>
    </row>
    <row r="433" spans="2:25" x14ac:dyDescent="0.25">
      <c r="B433" s="1" t="s">
        <v>75</v>
      </c>
      <c r="C433" s="41" t="s">
        <v>35</v>
      </c>
      <c r="D433" s="28"/>
      <c r="E433" s="19">
        <f t="shared" si="166"/>
        <v>0.18571428571428572</v>
      </c>
      <c r="F433" s="19">
        <f t="shared" si="167"/>
        <v>0</v>
      </c>
      <c r="G433" s="19">
        <f t="shared" si="168"/>
        <v>5.2488479262672811</v>
      </c>
      <c r="H433" s="19">
        <f t="shared" si="169"/>
        <v>924.88803287108385</v>
      </c>
      <c r="I433" s="19">
        <f t="shared" si="170"/>
        <v>36.385135135135137</v>
      </c>
      <c r="J433" s="19">
        <f t="shared" si="171"/>
        <v>59.244870582466469</v>
      </c>
      <c r="K433" s="40"/>
      <c r="L433" s="36">
        <f t="shared" si="172"/>
        <v>1.6428571428571428</v>
      </c>
      <c r="M433" s="36">
        <f t="shared" si="173"/>
        <v>36.596798780487802</v>
      </c>
      <c r="N433" s="36">
        <f t="shared" si="174"/>
        <v>16.608294930875573</v>
      </c>
      <c r="O433" s="36">
        <f t="shared" si="175"/>
        <v>19.602636534839927</v>
      </c>
      <c r="P433" s="36">
        <f t="shared" si="176"/>
        <v>53.716216216216218</v>
      </c>
      <c r="Q433" s="36">
        <f t="shared" si="177"/>
        <v>87.464572169100904</v>
      </c>
      <c r="R433" s="45"/>
      <c r="S433" s="35">
        <f t="shared" si="178"/>
        <v>0.5714285714285714</v>
      </c>
      <c r="T433" s="35">
        <f t="shared" si="179"/>
        <v>29.277439024390244</v>
      </c>
      <c r="U433" s="35">
        <f t="shared" si="180"/>
        <v>17.548387096774192</v>
      </c>
      <c r="V433" s="35">
        <f t="shared" si="181"/>
        <v>6.8736517719568573</v>
      </c>
      <c r="W433" s="35">
        <f t="shared" si="182"/>
        <v>47.331081081081081</v>
      </c>
      <c r="X433" s="35">
        <f t="shared" si="183"/>
        <v>77.067840005604012</v>
      </c>
      <c r="Y433" s="44"/>
    </row>
    <row r="434" spans="2:25" x14ac:dyDescent="0.25">
      <c r="B434" s="2" t="s">
        <v>41</v>
      </c>
      <c r="C434" s="18" t="s">
        <v>35</v>
      </c>
      <c r="D434" s="28"/>
      <c r="E434" s="10">
        <f>SUM(E418:E433)</f>
        <v>12.999999999999998</v>
      </c>
      <c r="F434" s="10">
        <f t="shared" ref="F434" si="184">SUM(F418:F433)</f>
        <v>0</v>
      </c>
      <c r="G434" s="10">
        <f t="shared" ref="G434" si="185">SUM(G418:G433)</f>
        <v>67</v>
      </c>
      <c r="H434" s="10">
        <f t="shared" ref="H434" si="186">SUM(H418:H433)</f>
        <v>3633</v>
      </c>
      <c r="I434" s="10">
        <f t="shared" ref="I434" si="187">SUM(I418:I433)</f>
        <v>538.49999999999989</v>
      </c>
      <c r="J434" s="10">
        <f>SUM(J418:J433)</f>
        <v>1256.5</v>
      </c>
      <c r="K434" s="10">
        <f t="shared" ref="K434" si="188">SUM(K418:K433)</f>
        <v>0</v>
      </c>
      <c r="L434" s="33">
        <f t="shared" ref="L434" si="189">SUM(L418:L433)</f>
        <v>115</v>
      </c>
      <c r="M434" s="33">
        <f t="shared" ref="M434" si="190">SUM(M418:M433)</f>
        <v>485.00000000000006</v>
      </c>
      <c r="N434" s="33">
        <f t="shared" ref="N434" si="191">SUM(N418:N433)</f>
        <v>212</v>
      </c>
      <c r="O434" s="33">
        <f t="shared" ref="O434" si="192">SUM(O418:O433)</f>
        <v>77</v>
      </c>
      <c r="P434" s="33">
        <f t="shared" ref="P434" si="193">SUM(P418:P433)</f>
        <v>795.00000000000023</v>
      </c>
      <c r="Q434" s="33">
        <f t="shared" ref="Q434" si="194">SUM(Q418:Q433)</f>
        <v>1855</v>
      </c>
      <c r="R434" s="33">
        <f t="shared" ref="R434" si="195">SUM(R418:R433)</f>
        <v>725</v>
      </c>
      <c r="S434" s="34">
        <f t="shared" ref="S434" si="196">SUM(S418:S433)</f>
        <v>40</v>
      </c>
      <c r="T434" s="34">
        <f t="shared" ref="T434" si="197">SUM(T418:T433)</f>
        <v>388</v>
      </c>
      <c r="U434" s="34">
        <f t="shared" ref="U434" si="198">SUM(U418:U433)</f>
        <v>224</v>
      </c>
      <c r="V434" s="34">
        <f t="shared" ref="V434" si="199">SUM(V418:V433)</f>
        <v>26.999999999999996</v>
      </c>
      <c r="W434" s="34">
        <f t="shared" ref="W434" si="200">SUM(W418:W433)</f>
        <v>700.49999999999989</v>
      </c>
      <c r="X434" s="34">
        <f t="shared" ref="X434" si="201">SUM(X418:X433)</f>
        <v>1634.5000000000002</v>
      </c>
      <c r="Y434" s="34">
        <f t="shared" ref="Y434" si="202">SUM(Y418:Y433)</f>
        <v>3090</v>
      </c>
    </row>
    <row r="436" spans="2:25" x14ac:dyDescent="0.25">
      <c r="B436" s="2" t="s">
        <v>115</v>
      </c>
      <c r="C436" s="11"/>
      <c r="D436" s="11"/>
      <c r="E436" s="11"/>
      <c r="F436" s="11"/>
      <c r="G436" s="11"/>
    </row>
    <row r="437" spans="2:25" x14ac:dyDescent="0.25">
      <c r="B437" s="50" t="s">
        <v>31</v>
      </c>
      <c r="C437" s="11"/>
      <c r="D437" s="11"/>
      <c r="E437" s="74" t="s">
        <v>38</v>
      </c>
      <c r="F437" s="74"/>
      <c r="G437" s="74"/>
      <c r="H437" s="74"/>
      <c r="I437" s="74"/>
      <c r="J437" s="74"/>
      <c r="K437" s="74"/>
      <c r="L437" s="75" t="s">
        <v>39</v>
      </c>
      <c r="M437" s="75"/>
      <c r="N437" s="75"/>
      <c r="O437" s="75"/>
      <c r="P437" s="75"/>
      <c r="Q437" s="75"/>
      <c r="R437" s="75"/>
      <c r="S437" s="76" t="s">
        <v>40</v>
      </c>
      <c r="T437" s="76"/>
      <c r="U437" s="76"/>
      <c r="V437" s="76"/>
      <c r="W437" s="76"/>
      <c r="X437" s="76"/>
      <c r="Y437" s="76"/>
    </row>
    <row r="438" spans="2:25" x14ac:dyDescent="0.25">
      <c r="B438" s="2" t="s">
        <v>137</v>
      </c>
      <c r="C438" s="1" t="s">
        <v>133</v>
      </c>
      <c r="D438" s="41" t="s">
        <v>125</v>
      </c>
      <c r="E438" s="53" t="s">
        <v>139</v>
      </c>
      <c r="F438" s="53" t="s">
        <v>140</v>
      </c>
      <c r="G438" s="53" t="s">
        <v>141</v>
      </c>
      <c r="H438" s="53" t="s">
        <v>142</v>
      </c>
      <c r="I438" s="53" t="s">
        <v>143</v>
      </c>
      <c r="J438" s="53" t="s">
        <v>144</v>
      </c>
      <c r="K438" s="48" t="s">
        <v>158</v>
      </c>
      <c r="L438" s="58" t="s">
        <v>138</v>
      </c>
      <c r="M438" s="58" t="s">
        <v>145</v>
      </c>
      <c r="N438" s="58" t="s">
        <v>146</v>
      </c>
      <c r="O438" s="58" t="s">
        <v>147</v>
      </c>
      <c r="P438" s="58" t="s">
        <v>148</v>
      </c>
      <c r="Q438" s="58" t="s">
        <v>149</v>
      </c>
      <c r="R438" s="59" t="s">
        <v>157</v>
      </c>
      <c r="S438" s="60" t="s">
        <v>150</v>
      </c>
      <c r="T438" s="60" t="s">
        <v>151</v>
      </c>
      <c r="U438" s="60" t="s">
        <v>152</v>
      </c>
      <c r="V438" s="60" t="s">
        <v>153</v>
      </c>
      <c r="W438" s="60" t="s">
        <v>154</v>
      </c>
      <c r="X438" s="60" t="s">
        <v>155</v>
      </c>
      <c r="Y438" s="61" t="s">
        <v>156</v>
      </c>
    </row>
    <row r="439" spans="2:25" x14ac:dyDescent="0.25">
      <c r="B439" s="1" t="s">
        <v>83</v>
      </c>
      <c r="C439" s="41" t="s">
        <v>35</v>
      </c>
      <c r="D439" s="28"/>
      <c r="E439" s="19">
        <f>$F$82*D233</f>
        <v>29.97080745341615</v>
      </c>
      <c r="F439" s="19">
        <f>$F$83*E233</f>
        <v>0</v>
      </c>
      <c r="G439" s="19">
        <f>$F$84*F233</f>
        <v>17.174914846724104</v>
      </c>
      <c r="H439" s="19">
        <f>$F$85*G233</f>
        <v>221.44534512404815</v>
      </c>
      <c r="I439" s="19">
        <f>$F$106*H233</f>
        <v>59.960340775558173</v>
      </c>
      <c r="J439" s="19">
        <f>$F$107*E252</f>
        <v>150.96842873089042</v>
      </c>
      <c r="K439" s="40">
        <f>F86</f>
        <v>0</v>
      </c>
      <c r="L439" s="36">
        <f>$G$82*D233</f>
        <v>11.918367346938776</v>
      </c>
      <c r="M439" s="36">
        <f>$G$83*E233</f>
        <v>51.431601272534451</v>
      </c>
      <c r="N439" s="36">
        <f>$G$84*F233</f>
        <v>27.184932879182526</v>
      </c>
      <c r="O439" s="36">
        <f>$G$85*G233</f>
        <v>3.228035699664273</v>
      </c>
      <c r="P439" s="36">
        <f>$G$106*H233</f>
        <v>82.209165687426591</v>
      </c>
      <c r="Q439" s="36">
        <f>$G$107*E252</f>
        <v>206.98662500209389</v>
      </c>
      <c r="R439" s="42">
        <f>G86</f>
        <v>1008.695652173913</v>
      </c>
      <c r="S439" s="35">
        <f>$H$82*D233</f>
        <v>4.1455190771960977</v>
      </c>
      <c r="T439" s="35">
        <f>$H$83*E233</f>
        <v>41.145281018027575</v>
      </c>
      <c r="U439" s="35">
        <f>$H$84*F233</f>
        <v>28.723702664796647</v>
      </c>
      <c r="V439" s="35">
        <f>$H$85*G233</f>
        <v>1.1319086219601968</v>
      </c>
      <c r="W439" s="35">
        <f>$H$106*H233</f>
        <v>72.437132784958877</v>
      </c>
      <c r="X439" s="35">
        <f>$H$107*E252</f>
        <v>182.38255448297707</v>
      </c>
      <c r="Y439" s="43">
        <f>H86</f>
        <v>4299.130434782609</v>
      </c>
    </row>
    <row r="440" spans="2:25" x14ac:dyDescent="0.25">
      <c r="B440" s="1" t="s">
        <v>78</v>
      </c>
      <c r="C440" s="41" t="s">
        <v>35</v>
      </c>
      <c r="D440" s="28"/>
      <c r="E440" s="19">
        <f t="shared" ref="E440:E454" si="203">$F$82*D234</f>
        <v>87.038509316770188</v>
      </c>
      <c r="F440" s="19">
        <f t="shared" ref="F440:F454" si="204">$F$83*E234</f>
        <v>0</v>
      </c>
      <c r="G440" s="19">
        <f t="shared" ref="G440:G454" si="205">$F$84*F234</f>
        <v>12.881186135043077</v>
      </c>
      <c r="H440" s="19">
        <f t="shared" ref="H440:H454" si="206">$F$85*G234</f>
        <v>754.92731292289136</v>
      </c>
      <c r="I440" s="19">
        <f t="shared" ref="I440:I454" si="207">$F$106*H234</f>
        <v>65.411280846063462</v>
      </c>
      <c r="J440" s="19">
        <f t="shared" ref="J440:J454" si="208">$F$107*E253</f>
        <v>101.7576525911679</v>
      </c>
      <c r="K440" s="40"/>
      <c r="L440" s="36">
        <f t="shared" ref="L440:L454" si="209">$G$82*D234</f>
        <v>34.612244897959187</v>
      </c>
      <c r="M440" s="36">
        <f t="shared" ref="M440:M454" si="210">$G$83*E234</f>
        <v>91.03393425238599</v>
      </c>
      <c r="N440" s="36">
        <f t="shared" ref="N440:N454" si="211">$G$84*F234</f>
        <v>20.388699659386894</v>
      </c>
      <c r="O440" s="36">
        <f t="shared" ref="O440:O454" si="212">$G$85*G234</f>
        <v>11.004667157946386</v>
      </c>
      <c r="P440" s="36">
        <f t="shared" ref="P440:P454" si="213">$G$106*H234</f>
        <v>89.682726204465368</v>
      </c>
      <c r="Q440" s="36">
        <f t="shared" ref="Q440:Q454" si="214">$G$107*E253</f>
        <v>139.51574680244201</v>
      </c>
      <c r="R440" s="45"/>
      <c r="S440" s="35">
        <f t="shared" ref="S440:S454" si="215">$H$82*D234</f>
        <v>12.039041703637983</v>
      </c>
      <c r="T440" s="35">
        <f t="shared" ref="T440:T454" si="216">$H$83*E234</f>
        <v>72.827147401908803</v>
      </c>
      <c r="U440" s="35">
        <f t="shared" ref="U440:U454" si="217">$H$84*F234</f>
        <v>21.542776998597486</v>
      </c>
      <c r="V440" s="35">
        <f t="shared" ref="V440:V454" si="218">$H$85*G234</f>
        <v>3.8587793930461256</v>
      </c>
      <c r="W440" s="35">
        <f t="shared" ref="W440:W454" si="219">$H$106*H234</f>
        <v>79.022326674500604</v>
      </c>
      <c r="X440" s="35">
        <f t="shared" ref="X440:X454" si="220">$H$107*E253</f>
        <v>122.93179954101966</v>
      </c>
      <c r="Y440" s="44"/>
    </row>
    <row r="441" spans="2:25" x14ac:dyDescent="0.25">
      <c r="B441" s="1" t="s">
        <v>86</v>
      </c>
      <c r="C441" s="41" t="s">
        <v>35</v>
      </c>
      <c r="D441" s="28"/>
      <c r="E441" s="19">
        <f t="shared" si="203"/>
        <v>0.41055900621118013</v>
      </c>
      <c r="F441" s="19">
        <f t="shared" si="204"/>
        <v>0</v>
      </c>
      <c r="G441" s="19">
        <f t="shared" si="205"/>
        <v>12.022440392706871</v>
      </c>
      <c r="H441" s="19">
        <f t="shared" si="206"/>
        <v>174.89149416046985</v>
      </c>
      <c r="I441" s="19">
        <f t="shared" si="207"/>
        <v>174.43008225616921</v>
      </c>
      <c r="J441" s="19">
        <f t="shared" si="208"/>
        <v>102.29828544800836</v>
      </c>
      <c r="K441" s="40"/>
      <c r="L441" s="36">
        <f t="shared" si="209"/>
        <v>0.16326530612244899</v>
      </c>
      <c r="M441" s="36">
        <f t="shared" si="210"/>
        <v>1.5429480381760334</v>
      </c>
      <c r="N441" s="36">
        <f t="shared" si="211"/>
        <v>19.029453015427766</v>
      </c>
      <c r="O441" s="36">
        <f t="shared" si="212"/>
        <v>2.5494145582575793</v>
      </c>
      <c r="P441" s="36">
        <f t="shared" si="213"/>
        <v>239.15393654524098</v>
      </c>
      <c r="Q441" s="36">
        <f t="shared" si="214"/>
        <v>140.25698635393871</v>
      </c>
      <c r="R441" s="45"/>
      <c r="S441" s="35">
        <f t="shared" si="215"/>
        <v>5.6787932564330103E-2</v>
      </c>
      <c r="T441" s="35">
        <f t="shared" si="216"/>
        <v>1.2343584305408271</v>
      </c>
      <c r="U441" s="35">
        <f t="shared" si="217"/>
        <v>20.10659186535765</v>
      </c>
      <c r="V441" s="35">
        <f t="shared" si="218"/>
        <v>0.89395055938901913</v>
      </c>
      <c r="W441" s="35">
        <f t="shared" si="219"/>
        <v>210.72620446533492</v>
      </c>
      <c r="X441" s="35">
        <f t="shared" si="220"/>
        <v>123.58492948545165</v>
      </c>
      <c r="Y441" s="44"/>
    </row>
    <row r="442" spans="2:25" x14ac:dyDescent="0.25">
      <c r="B442" s="1" t="s">
        <v>80</v>
      </c>
      <c r="C442" s="41" t="s">
        <v>35</v>
      </c>
      <c r="D442" s="28"/>
      <c r="E442" s="19">
        <f t="shared" si="203"/>
        <v>47.214285714285715</v>
      </c>
      <c r="F442" s="19">
        <f t="shared" si="204"/>
        <v>0</v>
      </c>
      <c r="G442" s="19">
        <f t="shared" si="205"/>
        <v>3.4349829693448202</v>
      </c>
      <c r="H442" s="19">
        <f t="shared" si="206"/>
        <v>242.83495232353008</v>
      </c>
      <c r="I442" s="19">
        <f t="shared" si="207"/>
        <v>27.254700352526442</v>
      </c>
      <c r="J442" s="19">
        <f t="shared" si="208"/>
        <v>50.779930041283862</v>
      </c>
      <c r="K442" s="40"/>
      <c r="L442" s="36">
        <f t="shared" si="209"/>
        <v>18.775510204081634</v>
      </c>
      <c r="M442" s="36">
        <f t="shared" si="210"/>
        <v>1.0286320254506891</v>
      </c>
      <c r="N442" s="36">
        <f t="shared" si="211"/>
        <v>5.4369865758365048</v>
      </c>
      <c r="O442" s="36">
        <f t="shared" si="212"/>
        <v>3.5398346024727538</v>
      </c>
      <c r="P442" s="36">
        <f t="shared" si="213"/>
        <v>37.3678025851939</v>
      </c>
      <c r="Q442" s="36">
        <f t="shared" si="214"/>
        <v>69.62228080033745</v>
      </c>
      <c r="R442" s="45"/>
      <c r="S442" s="35">
        <f t="shared" si="215"/>
        <v>6.530612244897962</v>
      </c>
      <c r="T442" s="35">
        <f t="shared" si="216"/>
        <v>0.82290562036055148</v>
      </c>
      <c r="U442" s="35">
        <f t="shared" si="217"/>
        <v>5.7447405329593293</v>
      </c>
      <c r="V442" s="35">
        <f t="shared" si="218"/>
        <v>1.2412407047631704</v>
      </c>
      <c r="W442" s="35">
        <f t="shared" si="219"/>
        <v>32.925969447708582</v>
      </c>
      <c r="X442" s="35">
        <f t="shared" si="220"/>
        <v>61.346424780674703</v>
      </c>
      <c r="Y442" s="44"/>
    </row>
    <row r="443" spans="2:25" x14ac:dyDescent="0.25">
      <c r="B443" s="1" t="s">
        <v>82</v>
      </c>
      <c r="C443" s="41" t="s">
        <v>35</v>
      </c>
      <c r="D443" s="28"/>
      <c r="E443" s="19">
        <f t="shared" si="203"/>
        <v>4.5161490683229806</v>
      </c>
      <c r="F443" s="19">
        <f t="shared" si="204"/>
        <v>0</v>
      </c>
      <c r="G443" s="19">
        <f t="shared" si="205"/>
        <v>11.163694650370665</v>
      </c>
      <c r="H443" s="19">
        <f t="shared" si="206"/>
        <v>725.98843259418049</v>
      </c>
      <c r="I443" s="19">
        <f t="shared" si="207"/>
        <v>27.254700352526442</v>
      </c>
      <c r="J443" s="19">
        <f t="shared" si="208"/>
        <v>126.98279052130968</v>
      </c>
      <c r="K443" s="40"/>
      <c r="L443" s="36">
        <f t="shared" si="209"/>
        <v>1.7959183673469385</v>
      </c>
      <c r="M443" s="36">
        <f t="shared" si="210"/>
        <v>30.344644750795325</v>
      </c>
      <c r="N443" s="36">
        <f t="shared" si="211"/>
        <v>17.670206371468641</v>
      </c>
      <c r="O443" s="36">
        <f t="shared" si="212"/>
        <v>10.58282158355844</v>
      </c>
      <c r="P443" s="36">
        <f t="shared" si="213"/>
        <v>37.3678025851939</v>
      </c>
      <c r="Q443" s="36">
        <f t="shared" si="214"/>
        <v>174.10089953447147</v>
      </c>
      <c r="R443" s="45"/>
      <c r="S443" s="35">
        <f t="shared" si="215"/>
        <v>0.62466725820763103</v>
      </c>
      <c r="T443" s="35">
        <f t="shared" si="216"/>
        <v>24.275715800636267</v>
      </c>
      <c r="U443" s="35">
        <f t="shared" si="217"/>
        <v>18.670406732117819</v>
      </c>
      <c r="V443" s="35">
        <f t="shared" si="218"/>
        <v>3.7108595163126905</v>
      </c>
      <c r="W443" s="35">
        <f t="shared" si="219"/>
        <v>32.925969447708582</v>
      </c>
      <c r="X443" s="35">
        <f t="shared" si="220"/>
        <v>153.40588694829844</v>
      </c>
      <c r="Y443" s="44"/>
    </row>
    <row r="444" spans="2:25" x14ac:dyDescent="0.25">
      <c r="B444" s="1" t="s">
        <v>88</v>
      </c>
      <c r="C444" s="41" t="s">
        <v>35</v>
      </c>
      <c r="D444" s="28"/>
      <c r="E444" s="19">
        <f t="shared" si="203"/>
        <v>76.774534161490678</v>
      </c>
      <c r="F444" s="19">
        <f t="shared" si="204"/>
        <v>0</v>
      </c>
      <c r="G444" s="19">
        <f t="shared" si="205"/>
        <v>6.8699659386896403</v>
      </c>
      <c r="H444" s="19">
        <f t="shared" si="206"/>
        <v>7.5492731292289141</v>
      </c>
      <c r="I444" s="19">
        <f t="shared" si="207"/>
        <v>49.058460634547593</v>
      </c>
      <c r="J444" s="19">
        <f t="shared" si="208"/>
        <v>153.72433768405278</v>
      </c>
      <c r="K444" s="40"/>
      <c r="L444" s="36">
        <f t="shared" si="209"/>
        <v>30.530612244897959</v>
      </c>
      <c r="M444" s="36">
        <f t="shared" si="210"/>
        <v>10.28632025450689</v>
      </c>
      <c r="N444" s="36">
        <f t="shared" si="211"/>
        <v>10.87397315167301</v>
      </c>
      <c r="O444" s="36">
        <f t="shared" si="212"/>
        <v>0.11004667157946386</v>
      </c>
      <c r="P444" s="36">
        <f t="shared" si="213"/>
        <v>67.262044653349022</v>
      </c>
      <c r="Q444" s="36">
        <f t="shared" si="214"/>
        <v>210.76513881338198</v>
      </c>
      <c r="R444" s="45"/>
      <c r="S444" s="35">
        <f t="shared" si="215"/>
        <v>10.61934338952973</v>
      </c>
      <c r="T444" s="35">
        <f t="shared" si="216"/>
        <v>8.2290562036055146</v>
      </c>
      <c r="U444" s="35">
        <f t="shared" si="217"/>
        <v>11.489481065918659</v>
      </c>
      <c r="V444" s="35">
        <f t="shared" si="218"/>
        <v>3.8587793930461259E-2</v>
      </c>
      <c r="W444" s="35">
        <f t="shared" si="219"/>
        <v>59.26674500587545</v>
      </c>
      <c r="X444" s="35">
        <f t="shared" si="220"/>
        <v>185.71192419971581</v>
      </c>
      <c r="Y444" s="44"/>
    </row>
    <row r="445" spans="2:25" x14ac:dyDescent="0.25">
      <c r="B445" s="1" t="s">
        <v>106</v>
      </c>
      <c r="C445" s="41" t="s">
        <v>35</v>
      </c>
      <c r="D445" s="28"/>
      <c r="E445" s="19">
        <f t="shared" si="203"/>
        <v>9.0322981366459612</v>
      </c>
      <c r="F445" s="19">
        <f t="shared" si="204"/>
        <v>0</v>
      </c>
      <c r="G445" s="19">
        <f t="shared" si="205"/>
        <v>16.316169104387896</v>
      </c>
      <c r="H445" s="19">
        <f t="shared" si="206"/>
        <v>484.41169245885527</v>
      </c>
      <c r="I445" s="19">
        <f t="shared" si="207"/>
        <v>10.901880141010576</v>
      </c>
      <c r="J445" s="19">
        <f t="shared" si="208"/>
        <v>270.31642842023348</v>
      </c>
      <c r="K445" s="40"/>
      <c r="L445" s="36">
        <f t="shared" si="209"/>
        <v>3.5918367346938771</v>
      </c>
      <c r="M445" s="36">
        <f t="shared" si="210"/>
        <v>141.43690349946974</v>
      </c>
      <c r="N445" s="36">
        <f t="shared" si="211"/>
        <v>25.825686235223397</v>
      </c>
      <c r="O445" s="36">
        <f t="shared" si="212"/>
        <v>7.0613280930155966</v>
      </c>
      <c r="P445" s="36">
        <f t="shared" si="213"/>
        <v>14.947121034077561</v>
      </c>
      <c r="Q445" s="36">
        <f t="shared" si="214"/>
        <v>370.61977574835566</v>
      </c>
      <c r="R445" s="45"/>
      <c r="S445" s="35">
        <f t="shared" si="215"/>
        <v>1.2493345164152621</v>
      </c>
      <c r="T445" s="35">
        <f t="shared" si="216"/>
        <v>113.14952279957582</v>
      </c>
      <c r="U445" s="35">
        <f t="shared" si="217"/>
        <v>27.287517531556812</v>
      </c>
      <c r="V445" s="35">
        <f t="shared" si="218"/>
        <v>2.4760501105379302</v>
      </c>
      <c r="W445" s="35">
        <f t="shared" si="219"/>
        <v>13.170387779083432</v>
      </c>
      <c r="X445" s="35">
        <f t="shared" si="220"/>
        <v>326.56497221600398</v>
      </c>
      <c r="Y445" s="44"/>
    </row>
    <row r="446" spans="2:25" x14ac:dyDescent="0.25">
      <c r="B446" s="1" t="s">
        <v>84</v>
      </c>
      <c r="C446" s="41" t="s">
        <v>35</v>
      </c>
      <c r="D446" s="28"/>
      <c r="E446" s="19">
        <f t="shared" si="203"/>
        <v>12.316770186335402</v>
      </c>
      <c r="F446" s="19">
        <f t="shared" si="204"/>
        <v>0</v>
      </c>
      <c r="G446" s="19">
        <f t="shared" si="205"/>
        <v>3.4349829693448202</v>
      </c>
      <c r="H446" s="19">
        <f t="shared" si="206"/>
        <v>174.89149416046985</v>
      </c>
      <c r="I446" s="19">
        <f t="shared" si="207"/>
        <v>21.803760282021152</v>
      </c>
      <c r="J446" s="19">
        <f t="shared" si="208"/>
        <v>48.577840112201962</v>
      </c>
      <c r="K446" s="40"/>
      <c r="L446" s="36">
        <f t="shared" si="209"/>
        <v>4.8979591836734695</v>
      </c>
      <c r="M446" s="36">
        <f t="shared" si="210"/>
        <v>0</v>
      </c>
      <c r="N446" s="36">
        <f t="shared" si="211"/>
        <v>5.4369865758365048</v>
      </c>
      <c r="O446" s="36">
        <f t="shared" si="212"/>
        <v>2.5494145582575793</v>
      </c>
      <c r="P446" s="36">
        <f t="shared" si="213"/>
        <v>29.894242068155123</v>
      </c>
      <c r="Q446" s="36">
        <f t="shared" si="214"/>
        <v>66.60308555399719</v>
      </c>
      <c r="R446" s="45"/>
      <c r="S446" s="35">
        <f t="shared" si="215"/>
        <v>1.703637976929903</v>
      </c>
      <c r="T446" s="35">
        <f t="shared" si="216"/>
        <v>0</v>
      </c>
      <c r="U446" s="35">
        <f t="shared" si="217"/>
        <v>5.7447405329593293</v>
      </c>
      <c r="V446" s="35">
        <f t="shared" si="218"/>
        <v>0.89395055938901913</v>
      </c>
      <c r="W446" s="35">
        <f t="shared" si="219"/>
        <v>26.340775558166865</v>
      </c>
      <c r="X446" s="35">
        <f t="shared" si="220"/>
        <v>58.686115007012617</v>
      </c>
      <c r="Y446" s="44"/>
    </row>
    <row r="447" spans="2:25" x14ac:dyDescent="0.25">
      <c r="B447" s="1" t="s">
        <v>89</v>
      </c>
      <c r="C447" s="41" t="s">
        <v>35</v>
      </c>
      <c r="D447" s="28"/>
      <c r="E447" s="19">
        <f t="shared" si="203"/>
        <v>85.806832298136641</v>
      </c>
      <c r="F447" s="19">
        <f t="shared" si="204"/>
        <v>0</v>
      </c>
      <c r="G447" s="19">
        <f t="shared" si="205"/>
        <v>5.1524744540172307</v>
      </c>
      <c r="H447" s="19">
        <f t="shared" si="206"/>
        <v>168.60043321944576</v>
      </c>
      <c r="I447" s="19">
        <f t="shared" si="207"/>
        <v>27.254700352526442</v>
      </c>
      <c r="J447" s="19">
        <f t="shared" si="208"/>
        <v>92.105378171479558</v>
      </c>
      <c r="K447" s="40"/>
      <c r="L447" s="36">
        <f t="shared" si="209"/>
        <v>34.122448979591837</v>
      </c>
      <c r="M447" s="36">
        <f t="shared" si="210"/>
        <v>29.83032873806998</v>
      </c>
      <c r="N447" s="36">
        <f t="shared" si="211"/>
        <v>8.1554798637547581</v>
      </c>
      <c r="O447" s="36">
        <f t="shared" si="212"/>
        <v>2.4577089986080263</v>
      </c>
      <c r="P447" s="36">
        <f t="shared" si="213"/>
        <v>37.3678025851939</v>
      </c>
      <c r="Q447" s="36">
        <f t="shared" si="214"/>
        <v>126.28190895620801</v>
      </c>
      <c r="R447" s="45"/>
      <c r="S447" s="35">
        <f t="shared" si="215"/>
        <v>11.868677905944992</v>
      </c>
      <c r="T447" s="35">
        <f t="shared" si="216"/>
        <v>23.864262990455991</v>
      </c>
      <c r="U447" s="35">
        <f t="shared" si="217"/>
        <v>8.6171107994389953</v>
      </c>
      <c r="V447" s="35">
        <f t="shared" si="218"/>
        <v>0.86179406444696804</v>
      </c>
      <c r="W447" s="35">
        <f t="shared" si="219"/>
        <v>32.925969447708582</v>
      </c>
      <c r="X447" s="35">
        <f t="shared" si="220"/>
        <v>111.2710405331116</v>
      </c>
      <c r="Y447" s="44"/>
    </row>
    <row r="448" spans="2:25" x14ac:dyDescent="0.25">
      <c r="B448" s="1" t="s">
        <v>79</v>
      </c>
      <c r="C448" s="41" t="s">
        <v>35</v>
      </c>
      <c r="D448" s="28"/>
      <c r="E448" s="19">
        <f t="shared" si="203"/>
        <v>0.41055900621118013</v>
      </c>
      <c r="F448" s="19">
        <f t="shared" si="204"/>
        <v>0</v>
      </c>
      <c r="G448" s="19">
        <f t="shared" si="205"/>
        <v>10.304948908034461</v>
      </c>
      <c r="H448" s="19">
        <f t="shared" si="206"/>
        <v>249.12601326455416</v>
      </c>
      <c r="I448" s="19">
        <f t="shared" si="207"/>
        <v>81.764101057579325</v>
      </c>
      <c r="J448" s="19">
        <f t="shared" si="208"/>
        <v>58.256486866370324</v>
      </c>
      <c r="K448" s="40"/>
      <c r="L448" s="36">
        <f t="shared" si="209"/>
        <v>0.16326530612244899</v>
      </c>
      <c r="M448" s="36">
        <f t="shared" si="210"/>
        <v>36.002120890774115</v>
      </c>
      <c r="N448" s="36">
        <f t="shared" si="211"/>
        <v>16.310959727509516</v>
      </c>
      <c r="O448" s="36">
        <f t="shared" si="212"/>
        <v>3.6315401621223073</v>
      </c>
      <c r="P448" s="36">
        <f t="shared" si="213"/>
        <v>112.10340775558171</v>
      </c>
      <c r="Q448" s="36">
        <f t="shared" si="214"/>
        <v>79.873081427133442</v>
      </c>
      <c r="R448" s="45"/>
      <c r="S448" s="35">
        <f t="shared" si="215"/>
        <v>5.6787932564330103E-2</v>
      </c>
      <c r="T448" s="35">
        <f t="shared" si="216"/>
        <v>28.8016967126193</v>
      </c>
      <c r="U448" s="35">
        <f t="shared" si="217"/>
        <v>17.234221598877991</v>
      </c>
      <c r="V448" s="35">
        <f t="shared" si="218"/>
        <v>1.2733971997052214</v>
      </c>
      <c r="W448" s="35">
        <f t="shared" si="219"/>
        <v>98.777908343125745</v>
      </c>
      <c r="X448" s="35">
        <f t="shared" si="220"/>
        <v>70.378734012210032</v>
      </c>
      <c r="Y448" s="44"/>
    </row>
    <row r="449" spans="2:25" x14ac:dyDescent="0.25">
      <c r="B449" s="1" t="s">
        <v>76</v>
      </c>
      <c r="C449" s="41" t="s">
        <v>35</v>
      </c>
      <c r="D449" s="28"/>
      <c r="E449" s="19">
        <f t="shared" si="203"/>
        <v>13.959006211180123</v>
      </c>
      <c r="F449" s="19">
        <f t="shared" si="204"/>
        <v>0</v>
      </c>
      <c r="G449" s="19">
        <f t="shared" si="205"/>
        <v>19.751152073732715</v>
      </c>
      <c r="H449" s="19">
        <f t="shared" si="206"/>
        <v>873.19925861414436</v>
      </c>
      <c r="I449" s="19">
        <f t="shared" si="207"/>
        <v>16.352820211515866</v>
      </c>
      <c r="J449" s="19">
        <f t="shared" si="208"/>
        <v>112.66261289865731</v>
      </c>
      <c r="K449" s="40"/>
      <c r="L449" s="36">
        <f t="shared" si="209"/>
        <v>5.5510204081632653</v>
      </c>
      <c r="M449" s="36">
        <f t="shared" si="210"/>
        <v>1.0286320254506891</v>
      </c>
      <c r="N449" s="36">
        <f t="shared" si="211"/>
        <v>31.2626728110599</v>
      </c>
      <c r="O449" s="36">
        <f t="shared" si="212"/>
        <v>12.728731679357985</v>
      </c>
      <c r="P449" s="36">
        <f t="shared" si="213"/>
        <v>22.420681551116342</v>
      </c>
      <c r="Q449" s="36">
        <f t="shared" si="214"/>
        <v>154.46709092653418</v>
      </c>
      <c r="R449" s="45"/>
      <c r="S449" s="35">
        <f t="shared" si="215"/>
        <v>1.9307897071872233</v>
      </c>
      <c r="T449" s="35">
        <f t="shared" si="216"/>
        <v>0.82290562036055148</v>
      </c>
      <c r="U449" s="35">
        <f t="shared" si="217"/>
        <v>33.032258064516142</v>
      </c>
      <c r="V449" s="35">
        <f t="shared" si="218"/>
        <v>4.4633214979566853</v>
      </c>
      <c r="W449" s="35">
        <f t="shared" si="219"/>
        <v>19.755581668625151</v>
      </c>
      <c r="X449" s="35">
        <f t="shared" si="220"/>
        <v>136.1059084201726</v>
      </c>
      <c r="Y449" s="44"/>
    </row>
    <row r="450" spans="2:25" x14ac:dyDescent="0.25">
      <c r="B450" s="1" t="s">
        <v>85</v>
      </c>
      <c r="C450" s="41" t="s">
        <v>35</v>
      </c>
      <c r="D450" s="28"/>
      <c r="E450" s="19">
        <f t="shared" si="203"/>
        <v>15.190683229813665</v>
      </c>
      <c r="F450" s="19">
        <f t="shared" si="204"/>
        <v>0</v>
      </c>
      <c r="G450" s="19">
        <f t="shared" si="205"/>
        <v>18.033660589060307</v>
      </c>
      <c r="H450" s="19">
        <f t="shared" si="206"/>
        <v>41.521002210759029</v>
      </c>
      <c r="I450" s="19">
        <f t="shared" si="207"/>
        <v>49.058460634547593</v>
      </c>
      <c r="J450" s="19">
        <f t="shared" si="208"/>
        <v>236.46753711512426</v>
      </c>
      <c r="K450" s="40"/>
      <c r="L450" s="36">
        <f t="shared" si="209"/>
        <v>6.0408163265306127</v>
      </c>
      <c r="M450" s="36">
        <f t="shared" si="210"/>
        <v>20.57264050901378</v>
      </c>
      <c r="N450" s="36">
        <f t="shared" si="211"/>
        <v>28.544179523141651</v>
      </c>
      <c r="O450" s="36">
        <f t="shared" si="212"/>
        <v>0.60525669368705115</v>
      </c>
      <c r="P450" s="36">
        <f t="shared" si="213"/>
        <v>67.262044653349022</v>
      </c>
      <c r="Q450" s="36">
        <f t="shared" si="214"/>
        <v>324.21094821928114</v>
      </c>
      <c r="R450" s="45"/>
      <c r="S450" s="35">
        <f t="shared" si="215"/>
        <v>2.1011535048802137</v>
      </c>
      <c r="T450" s="35">
        <f t="shared" si="216"/>
        <v>16.458112407211029</v>
      </c>
      <c r="U450" s="35">
        <f t="shared" si="217"/>
        <v>30.159887798036479</v>
      </c>
      <c r="V450" s="35">
        <f t="shared" si="218"/>
        <v>0.2122328666175369</v>
      </c>
      <c r="W450" s="35">
        <f t="shared" si="219"/>
        <v>59.26674500587545</v>
      </c>
      <c r="X450" s="35">
        <f t="shared" si="220"/>
        <v>285.67266569510241</v>
      </c>
      <c r="Y450" s="44"/>
    </row>
    <row r="451" spans="2:25" x14ac:dyDescent="0.25">
      <c r="B451" s="1" t="s">
        <v>87</v>
      </c>
      <c r="C451" s="41" t="s">
        <v>35</v>
      </c>
      <c r="D451" s="28"/>
      <c r="E451" s="19">
        <f t="shared" si="203"/>
        <v>1.2316770186335402</v>
      </c>
      <c r="F451" s="19">
        <f t="shared" si="204"/>
        <v>0</v>
      </c>
      <c r="G451" s="19">
        <f t="shared" si="205"/>
        <v>3.4349829693448202</v>
      </c>
      <c r="H451" s="19">
        <f t="shared" si="206"/>
        <v>27.680668140506018</v>
      </c>
      <c r="I451" s="19">
        <f t="shared" si="207"/>
        <v>5.4509400705052879</v>
      </c>
      <c r="J451" s="19">
        <f t="shared" si="208"/>
        <v>59.139960071451092</v>
      </c>
      <c r="K451" s="40"/>
      <c r="L451" s="36">
        <f t="shared" si="209"/>
        <v>0.48979591836734693</v>
      </c>
      <c r="M451" s="36">
        <f t="shared" si="210"/>
        <v>122.92152704135734</v>
      </c>
      <c r="N451" s="36">
        <f t="shared" si="211"/>
        <v>5.4369865758365048</v>
      </c>
      <c r="O451" s="36">
        <f t="shared" si="212"/>
        <v>0.40350446245803412</v>
      </c>
      <c r="P451" s="36">
        <f t="shared" si="213"/>
        <v>7.4735605170387807</v>
      </c>
      <c r="Q451" s="36">
        <f t="shared" si="214"/>
        <v>81.084375328359769</v>
      </c>
      <c r="R451" s="45"/>
      <c r="S451" s="35">
        <f t="shared" si="215"/>
        <v>0.17036379769299029</v>
      </c>
      <c r="T451" s="35">
        <f t="shared" si="216"/>
        <v>98.337221633085889</v>
      </c>
      <c r="U451" s="35">
        <f t="shared" si="217"/>
        <v>5.7447405329593293</v>
      </c>
      <c r="V451" s="35">
        <f t="shared" si="218"/>
        <v>0.1414885777450246</v>
      </c>
      <c r="W451" s="35">
        <f t="shared" si="219"/>
        <v>6.5851938895417161</v>
      </c>
      <c r="X451" s="35">
        <f t="shared" si="220"/>
        <v>71.446043921403799</v>
      </c>
      <c r="Y451" s="44"/>
    </row>
    <row r="452" spans="2:25" x14ac:dyDescent="0.25">
      <c r="B452" s="1" t="s">
        <v>77</v>
      </c>
      <c r="C452" s="41" t="s">
        <v>35</v>
      </c>
      <c r="D452" s="28"/>
      <c r="E452" s="19">
        <f t="shared" si="203"/>
        <v>7.3900621118012424</v>
      </c>
      <c r="F452" s="19">
        <f t="shared" si="204"/>
        <v>0</v>
      </c>
      <c r="G452" s="19">
        <f t="shared" si="205"/>
        <v>11.163694650370665</v>
      </c>
      <c r="H452" s="19">
        <f t="shared" si="206"/>
        <v>445.40711462450594</v>
      </c>
      <c r="I452" s="19">
        <f t="shared" si="207"/>
        <v>98.116921269095187</v>
      </c>
      <c r="J452" s="19">
        <f t="shared" si="208"/>
        <v>70.677856406461046</v>
      </c>
      <c r="K452" s="40"/>
      <c r="L452" s="36">
        <f t="shared" si="209"/>
        <v>2.9387755102040818</v>
      </c>
      <c r="M452" s="36">
        <f t="shared" si="210"/>
        <v>13.372216330858958</v>
      </c>
      <c r="N452" s="36">
        <f t="shared" si="211"/>
        <v>17.670206371468641</v>
      </c>
      <c r="O452" s="36">
        <f t="shared" si="212"/>
        <v>6.492753623188368</v>
      </c>
      <c r="P452" s="36">
        <f t="shared" si="213"/>
        <v>134.52408930669804</v>
      </c>
      <c r="Q452" s="36">
        <f t="shared" si="214"/>
        <v>96.90351209810666</v>
      </c>
      <c r="R452" s="45"/>
      <c r="S452" s="35">
        <f t="shared" si="215"/>
        <v>1.022182786157942</v>
      </c>
      <c r="T452" s="35">
        <f t="shared" si="216"/>
        <v>10.697773064687169</v>
      </c>
      <c r="U452" s="35">
        <f t="shared" si="217"/>
        <v>18.670406732117819</v>
      </c>
      <c r="V452" s="35">
        <f t="shared" si="218"/>
        <v>2.2766798418972143</v>
      </c>
      <c r="W452" s="35">
        <f t="shared" si="219"/>
        <v>118.5334900117509</v>
      </c>
      <c r="X452" s="35">
        <f t="shared" si="220"/>
        <v>85.384792735501534</v>
      </c>
      <c r="Y452" s="44"/>
    </row>
    <row r="453" spans="2:25" x14ac:dyDescent="0.25">
      <c r="B453" s="1" t="s">
        <v>81</v>
      </c>
      <c r="C453" s="41" t="s">
        <v>35</v>
      </c>
      <c r="D453" s="28"/>
      <c r="E453" s="19">
        <f t="shared" si="203"/>
        <v>5.3372670807453408</v>
      </c>
      <c r="F453" s="19">
        <f t="shared" si="204"/>
        <v>0</v>
      </c>
      <c r="G453" s="19">
        <f t="shared" si="205"/>
        <v>20.609897816068923</v>
      </c>
      <c r="H453" s="19">
        <f t="shared" si="206"/>
        <v>885.78138049619258</v>
      </c>
      <c r="I453" s="19">
        <f t="shared" si="207"/>
        <v>38.156580493537021</v>
      </c>
      <c r="J453" s="19">
        <f t="shared" si="208"/>
        <v>158.91968757661726</v>
      </c>
      <c r="K453" s="40"/>
      <c r="L453" s="36">
        <f t="shared" si="209"/>
        <v>2.1224489795918364</v>
      </c>
      <c r="M453" s="36">
        <f t="shared" si="210"/>
        <v>73.032873806998921</v>
      </c>
      <c r="N453" s="36">
        <f t="shared" si="211"/>
        <v>32.621919455019032</v>
      </c>
      <c r="O453" s="36">
        <f t="shared" si="212"/>
        <v>12.912142798657092</v>
      </c>
      <c r="P453" s="36">
        <f t="shared" si="213"/>
        <v>52.314923619271461</v>
      </c>
      <c r="Q453" s="36">
        <f t="shared" si="214"/>
        <v>217.88827011313086</v>
      </c>
      <c r="R453" s="45"/>
      <c r="S453" s="35">
        <f t="shared" si="215"/>
        <v>0.73824312333629127</v>
      </c>
      <c r="T453" s="35">
        <f t="shared" si="216"/>
        <v>58.426299045599151</v>
      </c>
      <c r="U453" s="35">
        <f t="shared" si="217"/>
        <v>34.468443197755981</v>
      </c>
      <c r="V453" s="35">
        <f t="shared" si="218"/>
        <v>4.5276344878407873</v>
      </c>
      <c r="W453" s="35">
        <f t="shared" si="219"/>
        <v>46.096357226792016</v>
      </c>
      <c r="X453" s="35">
        <f t="shared" si="220"/>
        <v>191.98834366572098</v>
      </c>
      <c r="Y453" s="44"/>
    </row>
    <row r="454" spans="2:25" x14ac:dyDescent="0.25">
      <c r="B454" s="1" t="s">
        <v>75</v>
      </c>
      <c r="C454" s="41" t="s">
        <v>35</v>
      </c>
      <c r="D454" s="28"/>
      <c r="E454" s="19">
        <f t="shared" si="203"/>
        <v>5.747826086956521</v>
      </c>
      <c r="F454" s="19">
        <f t="shared" si="204"/>
        <v>0</v>
      </c>
      <c r="G454" s="19">
        <f t="shared" si="205"/>
        <v>14.598677619715485</v>
      </c>
      <c r="H454" s="19">
        <f t="shared" si="206"/>
        <v>1870.9615238605661</v>
      </c>
      <c r="I454" s="19">
        <f t="shared" si="207"/>
        <v>54.509400705052883</v>
      </c>
      <c r="J454" s="19">
        <f t="shared" si="208"/>
        <v>88.756091692516677</v>
      </c>
      <c r="K454" s="40"/>
      <c r="L454" s="36">
        <f t="shared" si="209"/>
        <v>2.2857142857142856</v>
      </c>
      <c r="M454" s="36">
        <f t="shared" si="210"/>
        <v>50.917285259809105</v>
      </c>
      <c r="N454" s="36">
        <f t="shared" si="211"/>
        <v>23.107192947305144</v>
      </c>
      <c r="O454" s="36">
        <f t="shared" si="212"/>
        <v>27.27323343977713</v>
      </c>
      <c r="P454" s="36">
        <f t="shared" si="213"/>
        <v>74.735605170387799</v>
      </c>
      <c r="Q454" s="36">
        <f t="shared" si="214"/>
        <v>121.68983953961865</v>
      </c>
      <c r="R454" s="45"/>
      <c r="S454" s="35">
        <f t="shared" si="215"/>
        <v>0.7950310559006214</v>
      </c>
      <c r="T454" s="35">
        <f t="shared" si="216"/>
        <v>40.733828207847296</v>
      </c>
      <c r="U454" s="35">
        <f t="shared" si="217"/>
        <v>24.415147265077149</v>
      </c>
      <c r="V454" s="35">
        <f t="shared" si="218"/>
        <v>9.5633415957659818</v>
      </c>
      <c r="W454" s="35">
        <f t="shared" si="219"/>
        <v>65.851938895417163</v>
      </c>
      <c r="X454" s="35">
        <f t="shared" si="220"/>
        <v>107.22482087736209</v>
      </c>
      <c r="Y454" s="44"/>
    </row>
    <row r="455" spans="2:25" x14ac:dyDescent="0.25">
      <c r="B455" s="2" t="s">
        <v>41</v>
      </c>
      <c r="C455" s="18" t="s">
        <v>35</v>
      </c>
      <c r="D455" s="28"/>
      <c r="E455" s="10">
        <f>SUM(E439:E454)</f>
        <v>402.34782608695645</v>
      </c>
      <c r="F455" s="10">
        <f t="shared" ref="F455" si="221">SUM(F439:F454)</f>
        <v>0</v>
      </c>
      <c r="G455" s="10">
        <f t="shared" ref="G455" si="222">SUM(G439:G454)</f>
        <v>186.3478260869565</v>
      </c>
      <c r="H455" s="10">
        <f t="shared" ref="H455" si="223">SUM(H439:H454)</f>
        <v>7349.217391304348</v>
      </c>
      <c r="I455" s="10">
        <f t="shared" ref="I455" si="224">SUM(I439:I454)</f>
        <v>806.73913043478274</v>
      </c>
      <c r="J455" s="10">
        <f>SUM(J439:J454)</f>
        <v>1882.3913043478258</v>
      </c>
      <c r="K455" s="10">
        <f t="shared" ref="K455" si="225">SUM(K439:K454)</f>
        <v>0</v>
      </c>
      <c r="L455" s="33">
        <f t="shared" ref="L455" si="226">SUM(L439:L454)</f>
        <v>160</v>
      </c>
      <c r="M455" s="33">
        <f t="shared" ref="M455" si="227">SUM(M439:M454)</f>
        <v>674.7826086956519</v>
      </c>
      <c r="N455" s="33">
        <f t="shared" ref="N455" si="228">SUM(N439:N454)</f>
        <v>294.95652173913038</v>
      </c>
      <c r="O455" s="33">
        <f t="shared" ref="O455" si="229">SUM(O439:O454)</f>
        <v>107.13043478260806</v>
      </c>
      <c r="P455" s="33">
        <f t="shared" ref="P455" si="230">SUM(P439:P454)</f>
        <v>1106.0869565217392</v>
      </c>
      <c r="Q455" s="33">
        <f t="shared" ref="Q455" si="231">SUM(Q439:Q454)</f>
        <v>2580.8695652173915</v>
      </c>
      <c r="R455" s="33">
        <f t="shared" ref="R455" si="232">SUM(R439:R454)</f>
        <v>1008.695652173913</v>
      </c>
      <c r="S455" s="34">
        <f t="shared" ref="S455" si="233">SUM(S439:S454)</f>
        <v>55.652173913043505</v>
      </c>
      <c r="T455" s="34">
        <f t="shared" ref="T455" si="234">SUM(T439:T454)</f>
        <v>539.82608695652175</v>
      </c>
      <c r="U455" s="34">
        <f t="shared" ref="U455" si="235">SUM(U439:U454)</f>
        <v>311.65217391304361</v>
      </c>
      <c r="V455" s="34">
        <f t="shared" ref="V455" si="236">SUM(V439:V454)</f>
        <v>37.565217391304031</v>
      </c>
      <c r="W455" s="34">
        <f t="shared" ref="W455" si="237">SUM(W439:W454)</f>
        <v>974.60869565217422</v>
      </c>
      <c r="X455" s="34">
        <f t="shared" ref="X455" si="238">SUM(X439:X454)</f>
        <v>2274.086956521739</v>
      </c>
      <c r="Y455" s="34">
        <f t="shared" ref="Y455" si="239">SUM(Y439:Y454)</f>
        <v>4299.130434782609</v>
      </c>
    </row>
    <row r="458" spans="2:25" x14ac:dyDescent="0.25">
      <c r="B458" s="2" t="s">
        <v>107</v>
      </c>
      <c r="C458" s="11"/>
      <c r="D458" s="11"/>
      <c r="E458" s="11"/>
      <c r="F458" s="11"/>
      <c r="G458" s="11"/>
    </row>
    <row r="459" spans="2:25" x14ac:dyDescent="0.25">
      <c r="B459" s="50" t="s">
        <v>31</v>
      </c>
      <c r="C459" s="11"/>
      <c r="D459" s="11"/>
      <c r="E459" s="74" t="s">
        <v>38</v>
      </c>
      <c r="F459" s="74"/>
      <c r="G459" s="74"/>
      <c r="H459" s="74"/>
      <c r="I459" s="74"/>
      <c r="J459" s="74"/>
      <c r="K459" s="74"/>
      <c r="L459" s="75" t="s">
        <v>39</v>
      </c>
      <c r="M459" s="75"/>
      <c r="N459" s="75"/>
      <c r="O459" s="75"/>
      <c r="P459" s="75"/>
      <c r="Q459" s="75"/>
      <c r="R459" s="75"/>
      <c r="S459" s="76" t="s">
        <v>40</v>
      </c>
      <c r="T459" s="76"/>
      <c r="U459" s="76"/>
      <c r="V459" s="76"/>
      <c r="W459" s="76"/>
      <c r="X459" s="76"/>
      <c r="Y459" s="76"/>
    </row>
    <row r="460" spans="2:25" x14ac:dyDescent="0.25">
      <c r="B460" s="2" t="s">
        <v>137</v>
      </c>
      <c r="C460" s="1" t="s">
        <v>133</v>
      </c>
      <c r="D460" s="41" t="s">
        <v>125</v>
      </c>
      <c r="E460" s="53" t="s">
        <v>139</v>
      </c>
      <c r="F460" s="53" t="s">
        <v>140</v>
      </c>
      <c r="G460" s="53" t="s">
        <v>141</v>
      </c>
      <c r="H460" s="53" t="s">
        <v>142</v>
      </c>
      <c r="I460" s="53" t="s">
        <v>143</v>
      </c>
      <c r="J460" s="53" t="s">
        <v>144</v>
      </c>
      <c r="K460" s="48" t="s">
        <v>158</v>
      </c>
      <c r="L460" s="58" t="s">
        <v>138</v>
      </c>
      <c r="M460" s="58" t="s">
        <v>145</v>
      </c>
      <c r="N460" s="58" t="s">
        <v>146</v>
      </c>
      <c r="O460" s="58" t="s">
        <v>147</v>
      </c>
      <c r="P460" s="58" t="s">
        <v>148</v>
      </c>
      <c r="Q460" s="58" t="s">
        <v>149</v>
      </c>
      <c r="R460" s="59" t="s">
        <v>157</v>
      </c>
      <c r="S460" s="60" t="s">
        <v>150</v>
      </c>
      <c r="T460" s="60" t="s">
        <v>151</v>
      </c>
      <c r="U460" s="60" t="s">
        <v>152</v>
      </c>
      <c r="V460" s="60" t="s">
        <v>153</v>
      </c>
      <c r="W460" s="60" t="s">
        <v>154</v>
      </c>
      <c r="X460" s="60" t="s">
        <v>155</v>
      </c>
      <c r="Y460" s="61" t="s">
        <v>156</v>
      </c>
    </row>
    <row r="461" spans="2:25" x14ac:dyDescent="0.25">
      <c r="B461" s="1" t="s">
        <v>83</v>
      </c>
      <c r="C461" s="41" t="s">
        <v>43</v>
      </c>
      <c r="D461" s="28"/>
      <c r="E461" s="19">
        <f t="shared" ref="E461:E476" si="240">E397*(E397&gt;0)*$E$134</f>
        <v>0</v>
      </c>
      <c r="F461" s="19">
        <f t="shared" ref="F461:F476" si="241">F397*(F397&gt;0)*$E$135</f>
        <v>0</v>
      </c>
      <c r="G461" s="19">
        <f t="shared" ref="G461:G476" si="242">G397*(G397&gt;0)*$E$136</f>
        <v>28.353436185133223</v>
      </c>
      <c r="H461" s="19">
        <f t="shared" ref="H461:H476" si="243">H397*(H397&gt;0)*$E$137</f>
        <v>456.76050110537949</v>
      </c>
      <c r="I461" s="19">
        <f t="shared" ref="I461:J476" si="244">I397*(I397&gt;0)*$E$139</f>
        <v>156.61039952996478</v>
      </c>
      <c r="J461" s="19">
        <f t="shared" si="244"/>
        <v>394.31440238901263</v>
      </c>
      <c r="K461" s="40">
        <f>$E$138*K397</f>
        <v>0</v>
      </c>
      <c r="L461" s="36">
        <f t="shared" ref="L461:L476" si="245">L397*(L397&gt;0)*$F$134</f>
        <v>105.09377270962733</v>
      </c>
      <c r="M461" s="36">
        <f t="shared" ref="M461:M476" si="246">M397*(M397&gt;0)*$F$135</f>
        <v>179.79822429136451</v>
      </c>
      <c r="N461" s="36">
        <f t="shared" ref="N461:N476" si="247">N397*(N397&gt;0)*$F$136</f>
        <v>152.12694650839165</v>
      </c>
      <c r="O461" s="36">
        <f t="shared" ref="O461:O476" si="248">O397*(O397&gt;0)*$F$137</f>
        <v>11.439351510685194</v>
      </c>
      <c r="P461" s="36">
        <f t="shared" ref="P461:Q476" si="249">P397*(P397&gt;0)*$F$139</f>
        <v>209.82100408337081</v>
      </c>
      <c r="Q461" s="36">
        <f t="shared" si="249"/>
        <v>528.28831343327795</v>
      </c>
      <c r="R461" s="42">
        <f>$F$138*R397</f>
        <v>10194.130434782608</v>
      </c>
      <c r="S461" s="35">
        <f t="shared" ref="S461:S476" si="250">S397*(S397&gt;0)*$G$134</f>
        <v>39.818609472049779</v>
      </c>
      <c r="T461" s="35">
        <f t="shared" ref="T461:T476" si="251">T397*(T397&gt;0)*$G$135</f>
        <v>151.28066245593422</v>
      </c>
      <c r="U461" s="35">
        <f t="shared" ref="U461:U476" si="252">U397*(U397&gt;0)*$G$136</f>
        <v>161.97593517122706</v>
      </c>
      <c r="V461" s="35">
        <f t="shared" ref="V461:V476" si="253">V397*(V397&gt;0)*$G$137</f>
        <v>3.9369196757554179</v>
      </c>
      <c r="W461" s="35">
        <f t="shared" ref="W461:X476" si="254">W397*(W397&gt;0)*$G$139</f>
        <v>161.43680699036298</v>
      </c>
      <c r="X461" s="35">
        <f t="shared" si="254"/>
        <v>406.46635385037547</v>
      </c>
      <c r="Y461" s="43">
        <f>$G$138*Y397</f>
        <v>41755.304347826081</v>
      </c>
    </row>
    <row r="462" spans="2:25" x14ac:dyDescent="0.25">
      <c r="B462" s="1" t="s">
        <v>78</v>
      </c>
      <c r="C462" s="41" t="s">
        <v>43</v>
      </c>
      <c r="D462" s="28"/>
      <c r="E462" s="19">
        <f t="shared" si="240"/>
        <v>0</v>
      </c>
      <c r="F462" s="19">
        <f t="shared" si="241"/>
        <v>0</v>
      </c>
      <c r="G462" s="19">
        <f t="shared" si="242"/>
        <v>21.265077138849914</v>
      </c>
      <c r="H462" s="19">
        <f t="shared" si="243"/>
        <v>1557.1380719501572</v>
      </c>
      <c r="I462" s="19">
        <f t="shared" si="244"/>
        <v>170.8477085781434</v>
      </c>
      <c r="J462" s="19">
        <f t="shared" si="244"/>
        <v>265.78078812437855</v>
      </c>
      <c r="K462" s="40"/>
      <c r="L462" s="36">
        <f t="shared" si="245"/>
        <v>305.20383307453415</v>
      </c>
      <c r="M462" s="36">
        <f t="shared" si="246"/>
        <v>318.24285699571516</v>
      </c>
      <c r="N462" s="36">
        <f t="shared" si="247"/>
        <v>114.09520988129373</v>
      </c>
      <c r="O462" s="36">
        <f t="shared" si="248"/>
        <v>38.997789240972253</v>
      </c>
      <c r="P462" s="36">
        <f t="shared" si="249"/>
        <v>228.89564081822272</v>
      </c>
      <c r="Q462" s="36">
        <f t="shared" si="249"/>
        <v>356.08358064150633</v>
      </c>
      <c r="R462" s="42"/>
      <c r="S462" s="35">
        <f t="shared" si="250"/>
        <v>115.63760559006238</v>
      </c>
      <c r="T462" s="35">
        <f t="shared" si="251"/>
        <v>267.7667725470036</v>
      </c>
      <c r="U462" s="35">
        <f t="shared" si="252"/>
        <v>121.48195137842031</v>
      </c>
      <c r="V462" s="35">
        <f t="shared" si="253"/>
        <v>13.421317076438925</v>
      </c>
      <c r="W462" s="35">
        <f t="shared" si="254"/>
        <v>176.11288035312322</v>
      </c>
      <c r="X462" s="35">
        <f t="shared" si="254"/>
        <v>273.97160037237728</v>
      </c>
      <c r="Y462" s="44"/>
    </row>
    <row r="463" spans="2:25" x14ac:dyDescent="0.25">
      <c r="B463" s="1" t="s">
        <v>86</v>
      </c>
      <c r="C463" s="41" t="s">
        <v>43</v>
      </c>
      <c r="D463" s="28"/>
      <c r="E463" s="19">
        <f t="shared" si="240"/>
        <v>0</v>
      </c>
      <c r="F463" s="19">
        <f t="shared" si="241"/>
        <v>0</v>
      </c>
      <c r="G463" s="19">
        <f t="shared" si="242"/>
        <v>19.847405329593254</v>
      </c>
      <c r="H463" s="19">
        <f t="shared" si="243"/>
        <v>360.73698666845314</v>
      </c>
      <c r="I463" s="19">
        <f t="shared" si="244"/>
        <v>455.59388954171573</v>
      </c>
      <c r="J463" s="19">
        <f t="shared" si="244"/>
        <v>267.19286695204465</v>
      </c>
      <c r="K463" s="40"/>
      <c r="L463" s="36">
        <f t="shared" si="245"/>
        <v>1.4396407220496896</v>
      </c>
      <c r="M463" s="36">
        <f t="shared" si="246"/>
        <v>5.3939467287409348</v>
      </c>
      <c r="N463" s="36">
        <f t="shared" si="247"/>
        <v>106.48886255587415</v>
      </c>
      <c r="O463" s="36">
        <f t="shared" si="248"/>
        <v>9.0344878408252391</v>
      </c>
      <c r="P463" s="36">
        <f t="shared" si="249"/>
        <v>610.38837551526046</v>
      </c>
      <c r="Q463" s="36">
        <f t="shared" si="249"/>
        <v>357.97543327935807</v>
      </c>
      <c r="R463" s="42"/>
      <c r="S463" s="35">
        <f t="shared" si="250"/>
        <v>0.54546040372670934</v>
      </c>
      <c r="T463" s="35">
        <f t="shared" si="251"/>
        <v>4.5384198736780261</v>
      </c>
      <c r="U463" s="35">
        <f t="shared" si="252"/>
        <v>113.38315461985894</v>
      </c>
      <c r="V463" s="35">
        <f t="shared" si="253"/>
        <v>3.1092717893750179</v>
      </c>
      <c r="W463" s="35">
        <f t="shared" si="254"/>
        <v>469.63434760832854</v>
      </c>
      <c r="X463" s="35">
        <f t="shared" si="254"/>
        <v>275.42719653866823</v>
      </c>
      <c r="Y463" s="44"/>
    </row>
    <row r="464" spans="2:25" x14ac:dyDescent="0.25">
      <c r="B464" s="1" t="s">
        <v>80</v>
      </c>
      <c r="C464" s="41" t="s">
        <v>43</v>
      </c>
      <c r="D464" s="28"/>
      <c r="E464" s="19">
        <f t="shared" si="240"/>
        <v>0</v>
      </c>
      <c r="F464" s="19">
        <f t="shared" si="241"/>
        <v>0</v>
      </c>
      <c r="G464" s="19">
        <f t="shared" si="242"/>
        <v>5.6706872370266446</v>
      </c>
      <c r="H464" s="19">
        <f t="shared" si="243"/>
        <v>500.87941314396733</v>
      </c>
      <c r="I464" s="19">
        <f t="shared" si="244"/>
        <v>71.186545240893096</v>
      </c>
      <c r="J464" s="19">
        <f t="shared" si="244"/>
        <v>132.63208695956743</v>
      </c>
      <c r="K464" s="40"/>
      <c r="L464" s="36">
        <f t="shared" si="245"/>
        <v>165.5586830357143</v>
      </c>
      <c r="M464" s="36">
        <f t="shared" si="246"/>
        <v>3.5959644858272899</v>
      </c>
      <c r="N464" s="36">
        <f t="shared" si="247"/>
        <v>30.425389301678326</v>
      </c>
      <c r="O464" s="36">
        <f t="shared" si="248"/>
        <v>12.544288872512743</v>
      </c>
      <c r="P464" s="36">
        <f t="shared" si="249"/>
        <v>95.373183674259465</v>
      </c>
      <c r="Q464" s="36">
        <f t="shared" si="249"/>
        <v>177.69571971626812</v>
      </c>
      <c r="R464" s="42"/>
      <c r="S464" s="35">
        <f t="shared" si="250"/>
        <v>62.727946428571563</v>
      </c>
      <c r="T464" s="35">
        <f t="shared" si="251"/>
        <v>3.0256132491186851</v>
      </c>
      <c r="U464" s="35">
        <f t="shared" si="252"/>
        <v>32.395187034245417</v>
      </c>
      <c r="V464" s="35">
        <f t="shared" si="253"/>
        <v>4.3171903262545213</v>
      </c>
      <c r="W464" s="35">
        <f t="shared" si="254"/>
        <v>73.380366813801345</v>
      </c>
      <c r="X464" s="35">
        <f t="shared" si="254"/>
        <v>136.71953259479392</v>
      </c>
      <c r="Y464" s="44"/>
    </row>
    <row r="465" spans="2:25" x14ac:dyDescent="0.25">
      <c r="B465" s="1" t="s">
        <v>82</v>
      </c>
      <c r="C465" s="41" t="s">
        <v>43</v>
      </c>
      <c r="D465" s="28"/>
      <c r="E465" s="19">
        <f t="shared" si="240"/>
        <v>0</v>
      </c>
      <c r="F465" s="19">
        <f t="shared" si="241"/>
        <v>0</v>
      </c>
      <c r="G465" s="19">
        <f t="shared" si="242"/>
        <v>18.429733520336594</v>
      </c>
      <c r="H465" s="19">
        <f t="shared" si="243"/>
        <v>1497.4477791920679</v>
      </c>
      <c r="I465" s="19">
        <f t="shared" si="244"/>
        <v>71.186545240893096</v>
      </c>
      <c r="J465" s="19">
        <f t="shared" si="244"/>
        <v>331.6663197664592</v>
      </c>
      <c r="K465" s="40"/>
      <c r="L465" s="36">
        <f t="shared" si="245"/>
        <v>15.836047942546584</v>
      </c>
      <c r="M465" s="36">
        <f t="shared" si="246"/>
        <v>106.08095233190505</v>
      </c>
      <c r="N465" s="36">
        <f t="shared" si="247"/>
        <v>98.882515230454558</v>
      </c>
      <c r="O465" s="36">
        <f t="shared" si="248"/>
        <v>37.502873986734983</v>
      </c>
      <c r="P465" s="36">
        <f t="shared" si="249"/>
        <v>95.373183674259465</v>
      </c>
      <c r="Q465" s="36">
        <f t="shared" si="249"/>
        <v>444.35465615883192</v>
      </c>
      <c r="R465" s="42"/>
      <c r="S465" s="35">
        <f t="shared" si="250"/>
        <v>6.0000644409938024</v>
      </c>
      <c r="T465" s="35">
        <f t="shared" si="251"/>
        <v>89.255590849001194</v>
      </c>
      <c r="U465" s="35">
        <f t="shared" si="252"/>
        <v>105.28435786129758</v>
      </c>
      <c r="V465" s="35">
        <f t="shared" si="253"/>
        <v>12.906833255175433</v>
      </c>
      <c r="W465" s="35">
        <f t="shared" si="254"/>
        <v>73.380366813801345</v>
      </c>
      <c r="X465" s="35">
        <f t="shared" si="254"/>
        <v>341.88758735078306</v>
      </c>
      <c r="Y465" s="44"/>
    </row>
    <row r="466" spans="2:25" x14ac:dyDescent="0.25">
      <c r="B466" s="1" t="s">
        <v>88</v>
      </c>
      <c r="C466" s="41" t="s">
        <v>43</v>
      </c>
      <c r="D466" s="28"/>
      <c r="E466" s="19">
        <f t="shared" si="240"/>
        <v>0</v>
      </c>
      <c r="F466" s="19">
        <f t="shared" si="241"/>
        <v>0</v>
      </c>
      <c r="G466" s="19">
        <f t="shared" si="242"/>
        <v>11.341374474053289</v>
      </c>
      <c r="H466" s="19">
        <f t="shared" si="243"/>
        <v>15.571380719501576</v>
      </c>
      <c r="I466" s="19">
        <f t="shared" si="244"/>
        <v>128.13578143360755</v>
      </c>
      <c r="J466" s="19">
        <f t="shared" si="244"/>
        <v>401.51256031540817</v>
      </c>
      <c r="K466" s="40"/>
      <c r="L466" s="36">
        <f t="shared" si="245"/>
        <v>269.21281502329197</v>
      </c>
      <c r="M466" s="36">
        <f t="shared" si="246"/>
        <v>35.959644858272902</v>
      </c>
      <c r="N466" s="36">
        <f t="shared" si="247"/>
        <v>60.850778603356652</v>
      </c>
      <c r="O466" s="36">
        <f t="shared" si="248"/>
        <v>0.38997789240972258</v>
      </c>
      <c r="P466" s="36">
        <f t="shared" si="249"/>
        <v>171.67173061366705</v>
      </c>
      <c r="Q466" s="36">
        <f t="shared" si="249"/>
        <v>537.93214761159527</v>
      </c>
      <c r="R466" s="42"/>
      <c r="S466" s="35">
        <f t="shared" si="250"/>
        <v>102.00109549689465</v>
      </c>
      <c r="T466" s="35">
        <f t="shared" si="251"/>
        <v>30.256132491186847</v>
      </c>
      <c r="U466" s="35">
        <f t="shared" si="252"/>
        <v>64.790374068490834</v>
      </c>
      <c r="V466" s="35">
        <f t="shared" si="253"/>
        <v>0.13421317076438927</v>
      </c>
      <c r="W466" s="35">
        <f t="shared" si="254"/>
        <v>132.08466026484243</v>
      </c>
      <c r="X466" s="35">
        <f t="shared" si="254"/>
        <v>413.88634406390747</v>
      </c>
      <c r="Y466" s="44"/>
    </row>
    <row r="467" spans="2:25" x14ac:dyDescent="0.25">
      <c r="B467" s="1" t="s">
        <v>106</v>
      </c>
      <c r="C467" s="41" t="s">
        <v>43</v>
      </c>
      <c r="D467" s="28"/>
      <c r="E467" s="19">
        <f t="shared" si="240"/>
        <v>0</v>
      </c>
      <c r="F467" s="19">
        <f t="shared" si="241"/>
        <v>0</v>
      </c>
      <c r="G467" s="19">
        <f t="shared" si="242"/>
        <v>26.935764375876555</v>
      </c>
      <c r="H467" s="19">
        <f t="shared" si="243"/>
        <v>999.16359616801765</v>
      </c>
      <c r="I467" s="19">
        <f t="shared" si="244"/>
        <v>28.474618096357233</v>
      </c>
      <c r="J467" s="19">
        <f t="shared" si="244"/>
        <v>706.0394138330646</v>
      </c>
      <c r="K467" s="40"/>
      <c r="L467" s="36">
        <f t="shared" si="245"/>
        <v>31.672095885093167</v>
      </c>
      <c r="M467" s="36">
        <f t="shared" si="246"/>
        <v>494.44511680125231</v>
      </c>
      <c r="N467" s="36">
        <f t="shared" si="247"/>
        <v>144.52059918297203</v>
      </c>
      <c r="O467" s="36">
        <f t="shared" si="248"/>
        <v>25.023581429623864</v>
      </c>
      <c r="P467" s="36">
        <f t="shared" si="249"/>
        <v>38.149273469703779</v>
      </c>
      <c r="Q467" s="36">
        <f t="shared" si="249"/>
        <v>945.92631892586223</v>
      </c>
      <c r="R467" s="42"/>
      <c r="S467" s="35">
        <f t="shared" si="250"/>
        <v>12.000128881987605</v>
      </c>
      <c r="T467" s="35">
        <f t="shared" si="251"/>
        <v>416.0218217538191</v>
      </c>
      <c r="U467" s="35">
        <f t="shared" si="252"/>
        <v>153.87713841266572</v>
      </c>
      <c r="V467" s="35">
        <f t="shared" si="253"/>
        <v>8.6120117907149769</v>
      </c>
      <c r="W467" s="35">
        <f t="shared" si="254"/>
        <v>29.352146725520534</v>
      </c>
      <c r="X467" s="35">
        <f t="shared" si="254"/>
        <v>727.79808314548836</v>
      </c>
      <c r="Y467" s="44"/>
    </row>
    <row r="468" spans="2:25" x14ac:dyDescent="0.25">
      <c r="B468" s="1" t="s">
        <v>84</v>
      </c>
      <c r="C468" s="41" t="s">
        <v>43</v>
      </c>
      <c r="D468" s="28"/>
      <c r="E468" s="19">
        <f t="shared" si="240"/>
        <v>0</v>
      </c>
      <c r="F468" s="19">
        <f t="shared" si="241"/>
        <v>0</v>
      </c>
      <c r="G468" s="19">
        <f t="shared" si="242"/>
        <v>5.6706872370266446</v>
      </c>
      <c r="H468" s="19">
        <f t="shared" si="243"/>
        <v>360.73698666845314</v>
      </c>
      <c r="I468" s="19">
        <f t="shared" si="244"/>
        <v>56.949236192714466</v>
      </c>
      <c r="J468" s="19">
        <f t="shared" si="244"/>
        <v>126.88044880785417</v>
      </c>
      <c r="K468" s="40"/>
      <c r="L468" s="36">
        <f t="shared" si="245"/>
        <v>43.189221661490684</v>
      </c>
      <c r="M468" s="36">
        <f t="shared" si="246"/>
        <v>0</v>
      </c>
      <c r="N468" s="36">
        <f t="shared" si="247"/>
        <v>30.425389301678326</v>
      </c>
      <c r="O468" s="36">
        <f t="shared" si="248"/>
        <v>9.0344878408252391</v>
      </c>
      <c r="P468" s="36">
        <f t="shared" si="249"/>
        <v>76.298546939407558</v>
      </c>
      <c r="Q468" s="36">
        <f t="shared" si="249"/>
        <v>169.98988092306715</v>
      </c>
      <c r="R468" s="42"/>
      <c r="S468" s="35">
        <f t="shared" si="250"/>
        <v>16.363812111801277</v>
      </c>
      <c r="T468" s="35">
        <f t="shared" si="251"/>
        <v>0</v>
      </c>
      <c r="U468" s="35">
        <f t="shared" si="252"/>
        <v>32.395187034245417</v>
      </c>
      <c r="V468" s="35">
        <f t="shared" si="253"/>
        <v>3.1092717893750179</v>
      </c>
      <c r="W468" s="35">
        <f t="shared" si="254"/>
        <v>58.704293451041067</v>
      </c>
      <c r="X468" s="35">
        <f t="shared" si="254"/>
        <v>130.79064089307215</v>
      </c>
      <c r="Y468" s="44"/>
    </row>
    <row r="469" spans="2:25" x14ac:dyDescent="0.25">
      <c r="B469" s="1" t="s">
        <v>89</v>
      </c>
      <c r="C469" s="41" t="s">
        <v>43</v>
      </c>
      <c r="D469" s="28"/>
      <c r="E469" s="19">
        <f t="shared" si="240"/>
        <v>0</v>
      </c>
      <c r="F469" s="19">
        <f t="shared" si="241"/>
        <v>0</v>
      </c>
      <c r="G469" s="19">
        <f t="shared" si="242"/>
        <v>8.5060308555399651</v>
      </c>
      <c r="H469" s="19">
        <f t="shared" si="243"/>
        <v>347.76083606886846</v>
      </c>
      <c r="I469" s="19">
        <f t="shared" si="244"/>
        <v>71.186545240893096</v>
      </c>
      <c r="J469" s="19">
        <f t="shared" si="244"/>
        <v>240.57001490848569</v>
      </c>
      <c r="K469" s="40"/>
      <c r="L469" s="36">
        <f t="shared" si="245"/>
        <v>300.88491090838511</v>
      </c>
      <c r="M469" s="36">
        <f t="shared" si="246"/>
        <v>104.28297008899141</v>
      </c>
      <c r="N469" s="36">
        <f t="shared" si="247"/>
        <v>45.638083952517491</v>
      </c>
      <c r="O469" s="36">
        <f t="shared" si="248"/>
        <v>8.7095062638171363</v>
      </c>
      <c r="P469" s="36">
        <f t="shared" si="249"/>
        <v>95.373183674259465</v>
      </c>
      <c r="Q469" s="36">
        <f t="shared" si="249"/>
        <v>322.30708964376333</v>
      </c>
      <c r="R469" s="42"/>
      <c r="S469" s="35">
        <f t="shared" si="250"/>
        <v>114.00122437888224</v>
      </c>
      <c r="T469" s="35">
        <f t="shared" si="251"/>
        <v>87.742784224441849</v>
      </c>
      <c r="U469" s="35">
        <f t="shared" si="252"/>
        <v>48.592780551368122</v>
      </c>
      <c r="V469" s="35">
        <f t="shared" si="253"/>
        <v>2.9974274804046934</v>
      </c>
      <c r="W469" s="35">
        <f t="shared" si="254"/>
        <v>73.380366813801345</v>
      </c>
      <c r="X469" s="35">
        <f t="shared" si="254"/>
        <v>247.98388345225541</v>
      </c>
      <c r="Y469" s="44"/>
    </row>
    <row r="470" spans="2:25" x14ac:dyDescent="0.25">
      <c r="B470" s="1" t="s">
        <v>79</v>
      </c>
      <c r="C470" s="41" t="s">
        <v>43</v>
      </c>
      <c r="D470" s="28"/>
      <c r="E470" s="19">
        <f t="shared" si="240"/>
        <v>0</v>
      </c>
      <c r="F470" s="19">
        <f t="shared" si="241"/>
        <v>0</v>
      </c>
      <c r="G470" s="19">
        <f t="shared" si="242"/>
        <v>17.01206171107993</v>
      </c>
      <c r="H470" s="19">
        <f t="shared" si="243"/>
        <v>513.8555637435519</v>
      </c>
      <c r="I470" s="19">
        <f t="shared" si="244"/>
        <v>213.55963572267925</v>
      </c>
      <c r="J470" s="19">
        <f t="shared" si="244"/>
        <v>152.16010391777954</v>
      </c>
      <c r="K470" s="40"/>
      <c r="L470" s="36">
        <f t="shared" si="245"/>
        <v>1.4396407220496896</v>
      </c>
      <c r="M470" s="36">
        <f t="shared" si="246"/>
        <v>125.85875700395513</v>
      </c>
      <c r="N470" s="36">
        <f t="shared" si="247"/>
        <v>91.276167905034981</v>
      </c>
      <c r="O470" s="36">
        <f t="shared" si="248"/>
        <v>12.869270449520844</v>
      </c>
      <c r="P470" s="36">
        <f t="shared" si="249"/>
        <v>286.11955102277841</v>
      </c>
      <c r="Q470" s="36">
        <f t="shared" si="249"/>
        <v>203.85865741533951</v>
      </c>
      <c r="R470" s="42"/>
      <c r="S470" s="35">
        <f t="shared" si="250"/>
        <v>0.54546040372670934</v>
      </c>
      <c r="T470" s="35">
        <f t="shared" si="251"/>
        <v>105.89646371915394</v>
      </c>
      <c r="U470" s="35">
        <f t="shared" si="252"/>
        <v>97.185561102736244</v>
      </c>
      <c r="V470" s="35">
        <f t="shared" si="253"/>
        <v>4.4290346352248458</v>
      </c>
      <c r="W470" s="35">
        <f t="shared" si="254"/>
        <v>220.14110044140403</v>
      </c>
      <c r="X470" s="35">
        <f t="shared" si="254"/>
        <v>156.84936250423257</v>
      </c>
      <c r="Y470" s="44"/>
    </row>
    <row r="471" spans="2:25" x14ac:dyDescent="0.25">
      <c r="B471" s="1" t="s">
        <v>76</v>
      </c>
      <c r="C471" s="41" t="s">
        <v>43</v>
      </c>
      <c r="D471" s="28"/>
      <c r="E471" s="19">
        <f t="shared" si="240"/>
        <v>0</v>
      </c>
      <c r="F471" s="19">
        <f t="shared" si="241"/>
        <v>0</v>
      </c>
      <c r="G471" s="19">
        <f t="shared" si="242"/>
        <v>32.6064516129032</v>
      </c>
      <c r="H471" s="19">
        <f t="shared" si="243"/>
        <v>1801.0897032223486</v>
      </c>
      <c r="I471" s="19">
        <f t="shared" si="244"/>
        <v>42.711927144535849</v>
      </c>
      <c r="J471" s="19">
        <f t="shared" si="244"/>
        <v>294.26345130681483</v>
      </c>
      <c r="K471" s="40"/>
      <c r="L471" s="36">
        <f t="shared" si="245"/>
        <v>48.947784549689437</v>
      </c>
      <c r="M471" s="36">
        <f t="shared" si="246"/>
        <v>3.5959644858272899</v>
      </c>
      <c r="N471" s="36">
        <f t="shared" si="247"/>
        <v>174.94598848465037</v>
      </c>
      <c r="O471" s="36">
        <f t="shared" si="248"/>
        <v>45.107442888724577</v>
      </c>
      <c r="P471" s="36">
        <f t="shared" si="249"/>
        <v>57.223910204555679</v>
      </c>
      <c r="Q471" s="36">
        <f t="shared" si="249"/>
        <v>394.24363262939352</v>
      </c>
      <c r="R471" s="42"/>
      <c r="S471" s="35">
        <f t="shared" si="250"/>
        <v>18.545653726708114</v>
      </c>
      <c r="T471" s="35">
        <f t="shared" si="251"/>
        <v>3.0256132491186851</v>
      </c>
      <c r="U471" s="35">
        <f t="shared" si="252"/>
        <v>186.27232544691114</v>
      </c>
      <c r="V471" s="35">
        <f t="shared" si="253"/>
        <v>15.523990085081023</v>
      </c>
      <c r="W471" s="35">
        <f t="shared" si="254"/>
        <v>44.028220088280804</v>
      </c>
      <c r="X471" s="35">
        <f t="shared" si="254"/>
        <v>303.33204011683182</v>
      </c>
      <c r="Y471" s="44"/>
    </row>
    <row r="472" spans="2:25" x14ac:dyDescent="0.25">
      <c r="B472" s="1" t="s">
        <v>85</v>
      </c>
      <c r="C472" s="41" t="s">
        <v>43</v>
      </c>
      <c r="D472" s="28"/>
      <c r="E472" s="19">
        <f t="shared" si="240"/>
        <v>0</v>
      </c>
      <c r="F472" s="19">
        <f t="shared" si="241"/>
        <v>0</v>
      </c>
      <c r="G472" s="19">
        <f t="shared" si="242"/>
        <v>29.77110799438988</v>
      </c>
      <c r="H472" s="19">
        <f t="shared" si="243"/>
        <v>85.642593957258654</v>
      </c>
      <c r="I472" s="19">
        <f t="shared" si="244"/>
        <v>128.13578143360755</v>
      </c>
      <c r="J472" s="19">
        <f t="shared" si="244"/>
        <v>617.62950284235853</v>
      </c>
      <c r="K472" s="40"/>
      <c r="L472" s="36">
        <f t="shared" si="245"/>
        <v>53.266706715838509</v>
      </c>
      <c r="M472" s="36">
        <f t="shared" si="246"/>
        <v>71.919289716545805</v>
      </c>
      <c r="N472" s="36">
        <f t="shared" si="247"/>
        <v>159.73329383381122</v>
      </c>
      <c r="O472" s="36">
        <f t="shared" si="248"/>
        <v>2.144878408253474</v>
      </c>
      <c r="P472" s="36">
        <f t="shared" si="249"/>
        <v>171.67173061366705</v>
      </c>
      <c r="Q472" s="36">
        <f t="shared" si="249"/>
        <v>827.47788669743841</v>
      </c>
      <c r="R472" s="42"/>
      <c r="S472" s="35">
        <f t="shared" si="250"/>
        <v>20.182034937888243</v>
      </c>
      <c r="T472" s="35">
        <f t="shared" si="251"/>
        <v>60.512264982373694</v>
      </c>
      <c r="U472" s="35">
        <f t="shared" si="252"/>
        <v>170.07473192978841</v>
      </c>
      <c r="V472" s="35">
        <f t="shared" si="253"/>
        <v>0.738172439204141</v>
      </c>
      <c r="W472" s="35">
        <f t="shared" si="254"/>
        <v>132.08466026484243</v>
      </c>
      <c r="X472" s="35">
        <f t="shared" si="254"/>
        <v>636.66356219746547</v>
      </c>
      <c r="Y472" s="44"/>
    </row>
    <row r="473" spans="2:25" x14ac:dyDescent="0.25">
      <c r="B473" s="1" t="s">
        <v>87</v>
      </c>
      <c r="C473" s="41" t="s">
        <v>43</v>
      </c>
      <c r="D473" s="28"/>
      <c r="E473" s="19">
        <f t="shared" si="240"/>
        <v>0</v>
      </c>
      <c r="F473" s="19">
        <f t="shared" si="241"/>
        <v>0</v>
      </c>
      <c r="G473" s="19">
        <f t="shared" si="242"/>
        <v>5.6706872370266446</v>
      </c>
      <c r="H473" s="19">
        <f t="shared" si="243"/>
        <v>57.095062638172436</v>
      </c>
      <c r="I473" s="19">
        <f t="shared" si="244"/>
        <v>14.237309048178616</v>
      </c>
      <c r="J473" s="19">
        <f t="shared" si="244"/>
        <v>154.46764736786807</v>
      </c>
      <c r="K473" s="40"/>
      <c r="L473" s="36">
        <f t="shared" si="245"/>
        <v>4.3189221661490675</v>
      </c>
      <c r="M473" s="36">
        <f t="shared" si="246"/>
        <v>429.71775605636111</v>
      </c>
      <c r="N473" s="36">
        <f t="shared" si="247"/>
        <v>30.425389301678326</v>
      </c>
      <c r="O473" s="36">
        <f t="shared" si="248"/>
        <v>1.4299189388356492</v>
      </c>
      <c r="P473" s="36">
        <f t="shared" si="249"/>
        <v>19.074636734851889</v>
      </c>
      <c r="Q473" s="36">
        <f t="shared" si="249"/>
        <v>206.95022148207283</v>
      </c>
      <c r="R473" s="42"/>
      <c r="S473" s="35">
        <f t="shared" si="250"/>
        <v>1.6363812111801277</v>
      </c>
      <c r="T473" s="35">
        <f t="shared" si="251"/>
        <v>361.56078326968276</v>
      </c>
      <c r="U473" s="35">
        <f t="shared" si="252"/>
        <v>32.395187034245417</v>
      </c>
      <c r="V473" s="35">
        <f t="shared" si="253"/>
        <v>0.49211495946942724</v>
      </c>
      <c r="W473" s="35">
        <f t="shared" si="254"/>
        <v>14.676073362760267</v>
      </c>
      <c r="X473" s="35">
        <f t="shared" si="254"/>
        <v>159.22801965402513</v>
      </c>
      <c r="Y473" s="44"/>
    </row>
    <row r="474" spans="2:25" x14ac:dyDescent="0.25">
      <c r="B474" s="1" t="s">
        <v>77</v>
      </c>
      <c r="C474" s="41" t="s">
        <v>43</v>
      </c>
      <c r="D474" s="28"/>
      <c r="E474" s="19">
        <f t="shared" si="240"/>
        <v>0</v>
      </c>
      <c r="F474" s="19">
        <f t="shared" si="241"/>
        <v>0</v>
      </c>
      <c r="G474" s="19">
        <f t="shared" si="242"/>
        <v>18.429733520336594</v>
      </c>
      <c r="H474" s="19">
        <f t="shared" si="243"/>
        <v>918.71146245059288</v>
      </c>
      <c r="I474" s="19">
        <f t="shared" si="244"/>
        <v>256.2715628672151</v>
      </c>
      <c r="J474" s="19">
        <f t="shared" si="244"/>
        <v>184.60347600708423</v>
      </c>
      <c r="K474" s="40"/>
      <c r="L474" s="36">
        <f t="shared" si="245"/>
        <v>25.913532996894414</v>
      </c>
      <c r="M474" s="36">
        <f t="shared" si="246"/>
        <v>46.747538315754767</v>
      </c>
      <c r="N474" s="36">
        <f t="shared" si="247"/>
        <v>98.882515230454558</v>
      </c>
      <c r="O474" s="36">
        <f t="shared" si="248"/>
        <v>23.008695652173628</v>
      </c>
      <c r="P474" s="36">
        <f t="shared" si="249"/>
        <v>343.3434612273341</v>
      </c>
      <c r="Q474" s="36">
        <f t="shared" si="249"/>
        <v>247.32512533866446</v>
      </c>
      <c r="R474" s="42"/>
      <c r="S474" s="35">
        <f t="shared" si="250"/>
        <v>9.8182872670807679</v>
      </c>
      <c r="T474" s="35">
        <f t="shared" si="251"/>
        <v>39.332972238542901</v>
      </c>
      <c r="U474" s="35">
        <f t="shared" si="252"/>
        <v>105.28435786129758</v>
      </c>
      <c r="V474" s="35">
        <f t="shared" si="253"/>
        <v>7.918577075098967</v>
      </c>
      <c r="W474" s="35">
        <f t="shared" si="254"/>
        <v>264.16932052968485</v>
      </c>
      <c r="X474" s="35">
        <f t="shared" si="254"/>
        <v>190.29257198340574</v>
      </c>
      <c r="Y474" s="44"/>
    </row>
    <row r="475" spans="2:25" x14ac:dyDescent="0.25">
      <c r="B475" s="1" t="s">
        <v>81</v>
      </c>
      <c r="C475" s="41" t="s">
        <v>43</v>
      </c>
      <c r="D475" s="28"/>
      <c r="E475" s="19">
        <f t="shared" si="240"/>
        <v>0</v>
      </c>
      <c r="F475" s="19">
        <f t="shared" si="241"/>
        <v>0</v>
      </c>
      <c r="G475" s="19">
        <f t="shared" si="242"/>
        <v>34.02412342215986</v>
      </c>
      <c r="H475" s="19">
        <f t="shared" si="243"/>
        <v>1827.042004421518</v>
      </c>
      <c r="I475" s="19">
        <f t="shared" si="244"/>
        <v>99.661163337250315</v>
      </c>
      <c r="J475" s="19">
        <f t="shared" si="244"/>
        <v>415.08229343980958</v>
      </c>
      <c r="K475" s="40"/>
      <c r="L475" s="36">
        <f t="shared" si="245"/>
        <v>18.715329386645962</v>
      </c>
      <c r="M475" s="36">
        <f t="shared" si="246"/>
        <v>255.31347849373759</v>
      </c>
      <c r="N475" s="36">
        <f t="shared" si="247"/>
        <v>182.55233581006996</v>
      </c>
      <c r="O475" s="36">
        <f t="shared" si="248"/>
        <v>45.757406042740776</v>
      </c>
      <c r="P475" s="36">
        <f t="shared" si="249"/>
        <v>133.52245714396324</v>
      </c>
      <c r="Q475" s="36">
        <f t="shared" si="249"/>
        <v>556.11239003387766</v>
      </c>
      <c r="R475" s="42"/>
      <c r="S475" s="35">
        <f t="shared" si="250"/>
        <v>7.09098524844722</v>
      </c>
      <c r="T475" s="35">
        <f t="shared" si="251"/>
        <v>214.81854068742661</v>
      </c>
      <c r="U475" s="35">
        <f t="shared" si="252"/>
        <v>194.37112220547249</v>
      </c>
      <c r="V475" s="35">
        <f t="shared" si="253"/>
        <v>15.747678703021672</v>
      </c>
      <c r="W475" s="35">
        <f t="shared" si="254"/>
        <v>102.73251353932189</v>
      </c>
      <c r="X475" s="35">
        <f t="shared" si="254"/>
        <v>427.87426819850856</v>
      </c>
      <c r="Y475" s="44"/>
    </row>
    <row r="476" spans="2:25" x14ac:dyDescent="0.25">
      <c r="B476" s="1" t="s">
        <v>75</v>
      </c>
      <c r="C476" s="41" t="s">
        <v>43</v>
      </c>
      <c r="D476" s="28"/>
      <c r="E476" s="19">
        <f t="shared" si="240"/>
        <v>0</v>
      </c>
      <c r="F476" s="19">
        <f t="shared" si="241"/>
        <v>0</v>
      </c>
      <c r="G476" s="19">
        <f t="shared" si="242"/>
        <v>24.100420757363235</v>
      </c>
      <c r="H476" s="19">
        <f t="shared" si="243"/>
        <v>3859.1071883164741</v>
      </c>
      <c r="I476" s="19">
        <f t="shared" si="244"/>
        <v>142.37309048178619</v>
      </c>
      <c r="J476" s="19">
        <f t="shared" si="244"/>
        <v>231.82201436635896</v>
      </c>
      <c r="K476" s="40"/>
      <c r="L476" s="36">
        <f t="shared" si="245"/>
        <v>20.15497010869565</v>
      </c>
      <c r="M476" s="36">
        <f t="shared" si="246"/>
        <v>178.00024204845084</v>
      </c>
      <c r="N476" s="36">
        <f t="shared" si="247"/>
        <v>129.30790453213288</v>
      </c>
      <c r="O476" s="36">
        <f t="shared" si="248"/>
        <v>96.649521002209582</v>
      </c>
      <c r="P476" s="36">
        <f t="shared" si="249"/>
        <v>190.74636734851893</v>
      </c>
      <c r="Q476" s="36">
        <f t="shared" si="249"/>
        <v>310.5868318385356</v>
      </c>
      <c r="R476" s="42"/>
      <c r="S476" s="35">
        <f t="shared" si="250"/>
        <v>7.6364456521739301</v>
      </c>
      <c r="T476" s="35">
        <f t="shared" si="251"/>
        <v>149.76785583137487</v>
      </c>
      <c r="U476" s="35">
        <f t="shared" si="252"/>
        <v>137.67954489554302</v>
      </c>
      <c r="V476" s="35">
        <f t="shared" si="253"/>
        <v>33.262497487774475</v>
      </c>
      <c r="W476" s="35">
        <f t="shared" si="254"/>
        <v>146.76073362760269</v>
      </c>
      <c r="X476" s="35">
        <f t="shared" si="254"/>
        <v>238.96628769035522</v>
      </c>
      <c r="Y476" s="44"/>
    </row>
    <row r="477" spans="2:25" x14ac:dyDescent="0.25">
      <c r="B477" s="2" t="s">
        <v>41</v>
      </c>
      <c r="C477" s="18" t="s">
        <v>43</v>
      </c>
      <c r="D477" s="28"/>
      <c r="E477" s="10">
        <f>SUM(E461:E476)</f>
        <v>0</v>
      </c>
      <c r="F477" s="10">
        <f t="shared" ref="F477" si="255">SUM(F461:F476)</f>
        <v>0</v>
      </c>
      <c r="G477" s="10">
        <f t="shared" ref="G477" si="256">SUM(G461:G476)</f>
        <v>307.63478260869533</v>
      </c>
      <c r="H477" s="10">
        <f t="shared" ref="H477" si="257">SUM(H461:H476)</f>
        <v>15158.73913043478</v>
      </c>
      <c r="I477" s="10">
        <f t="shared" ref="I477" si="258">SUM(I461:I476)</f>
        <v>2107.1217391304353</v>
      </c>
      <c r="J477" s="10">
        <f>SUM(J461:J476)</f>
        <v>4916.6173913043485</v>
      </c>
      <c r="K477" s="10">
        <f t="shared" ref="K477" si="259">SUM(K461:K476)</f>
        <v>0</v>
      </c>
      <c r="L477" s="33">
        <f t="shared" ref="L477" si="260">SUM(L461:L476)</f>
        <v>1410.8479076086958</v>
      </c>
      <c r="M477" s="33">
        <f t="shared" ref="M477" si="261">SUM(M461:M476)</f>
        <v>2358.952702702702</v>
      </c>
      <c r="N477" s="33">
        <f t="shared" ref="N477" si="262">SUM(N461:N476)</f>
        <v>1650.5773696160491</v>
      </c>
      <c r="O477" s="33">
        <f t="shared" ref="O477" si="263">SUM(O461:O476)</f>
        <v>379.64347826086487</v>
      </c>
      <c r="P477" s="33">
        <f t="shared" ref="P477" si="264">SUM(P461:P476)</f>
        <v>2823.0462367580803</v>
      </c>
      <c r="Q477" s="33">
        <f t="shared" ref="Q477" si="265">SUM(Q461:Q476)</f>
        <v>6587.1078857688526</v>
      </c>
      <c r="R477" s="33">
        <f t="shared" ref="R477" si="266">SUM(R461:R476)</f>
        <v>10194.130434782608</v>
      </c>
      <c r="S477" s="34">
        <f t="shared" ref="S477" si="267">SUM(S461:S476)</f>
        <v>534.55119565217512</v>
      </c>
      <c r="T477" s="34">
        <f t="shared" ref="T477" si="268">SUM(T461:T476)</f>
        <v>1984.8022914218568</v>
      </c>
      <c r="U477" s="34">
        <f t="shared" ref="U477" si="269">SUM(U461:U476)</f>
        <v>1757.4388966078136</v>
      </c>
      <c r="V477" s="34">
        <f t="shared" ref="V477" si="270">SUM(V461:V476)</f>
        <v>130.65652173913296</v>
      </c>
      <c r="W477" s="34">
        <f t="shared" ref="W477" si="271">SUM(W461:W476)</f>
        <v>2172.0588576885198</v>
      </c>
      <c r="X477" s="34">
        <f t="shared" ref="X477" si="272">SUM(X461:X476)</f>
        <v>5068.1373346065457</v>
      </c>
      <c r="Y477" s="34">
        <f t="shared" ref="Y477" si="273">SUM(Y461:Y476)</f>
        <v>41755.304347826081</v>
      </c>
    </row>
    <row r="479" spans="2:25" x14ac:dyDescent="0.25">
      <c r="B479" s="2" t="s">
        <v>108</v>
      </c>
      <c r="C479" s="11"/>
      <c r="D479" s="11"/>
      <c r="E479" s="11"/>
      <c r="F479" s="11"/>
      <c r="G479" s="11"/>
    </row>
    <row r="480" spans="2:25" x14ac:dyDescent="0.25">
      <c r="B480" s="50" t="s">
        <v>31</v>
      </c>
      <c r="C480" s="11"/>
      <c r="D480" s="11"/>
      <c r="E480" s="74" t="s">
        <v>38</v>
      </c>
      <c r="F480" s="74"/>
      <c r="G480" s="74"/>
      <c r="H480" s="74"/>
      <c r="I480" s="74"/>
      <c r="J480" s="74"/>
      <c r="K480" s="74"/>
      <c r="L480" s="75" t="s">
        <v>39</v>
      </c>
      <c r="M480" s="75"/>
      <c r="N480" s="75"/>
      <c r="O480" s="75"/>
      <c r="P480" s="75"/>
      <c r="Q480" s="75"/>
      <c r="R480" s="75"/>
      <c r="S480" s="76" t="s">
        <v>40</v>
      </c>
      <c r="T480" s="76"/>
      <c r="U480" s="76"/>
      <c r="V480" s="76"/>
      <c r="W480" s="76"/>
      <c r="X480" s="76"/>
      <c r="Y480" s="76"/>
    </row>
    <row r="481" spans="2:25" x14ac:dyDescent="0.25">
      <c r="B481" s="2" t="s">
        <v>137</v>
      </c>
      <c r="C481" s="1" t="s">
        <v>133</v>
      </c>
      <c r="D481" s="41" t="s">
        <v>125</v>
      </c>
      <c r="E481" s="53" t="s">
        <v>139</v>
      </c>
      <c r="F481" s="53" t="s">
        <v>140</v>
      </c>
      <c r="G481" s="53" t="s">
        <v>141</v>
      </c>
      <c r="H481" s="53" t="s">
        <v>142</v>
      </c>
      <c r="I481" s="53" t="s">
        <v>143</v>
      </c>
      <c r="J481" s="53" t="s">
        <v>144</v>
      </c>
      <c r="K481" s="48" t="s">
        <v>158</v>
      </c>
      <c r="L481" s="58" t="s">
        <v>138</v>
      </c>
      <c r="M481" s="58" t="s">
        <v>145</v>
      </c>
      <c r="N481" s="58" t="s">
        <v>146</v>
      </c>
      <c r="O481" s="58" t="s">
        <v>147</v>
      </c>
      <c r="P481" s="58" t="s">
        <v>148</v>
      </c>
      <c r="Q481" s="58" t="s">
        <v>149</v>
      </c>
      <c r="R481" s="59" t="s">
        <v>157</v>
      </c>
      <c r="S481" s="60" t="s">
        <v>150</v>
      </c>
      <c r="T481" s="60" t="s">
        <v>151</v>
      </c>
      <c r="U481" s="60" t="s">
        <v>152</v>
      </c>
      <c r="V481" s="60" t="s">
        <v>153</v>
      </c>
      <c r="W481" s="60" t="s">
        <v>154</v>
      </c>
      <c r="X481" s="60" t="s">
        <v>155</v>
      </c>
      <c r="Y481" s="61" t="s">
        <v>156</v>
      </c>
    </row>
    <row r="482" spans="2:25" x14ac:dyDescent="0.25">
      <c r="B482" s="1" t="s">
        <v>83</v>
      </c>
      <c r="C482" s="41" t="s">
        <v>43</v>
      </c>
      <c r="D482" s="28"/>
      <c r="E482" s="19">
        <f t="shared" ref="E482:E497" si="274">E418*(E418&gt;0)*$E$134</f>
        <v>16.752755102040819</v>
      </c>
      <c r="F482" s="19">
        <f t="shared" ref="F482:F497" si="275">F418*(F418&gt;0)*$E$135</f>
        <v>0</v>
      </c>
      <c r="G482" s="19">
        <f t="shared" ref="G482:G497" si="276">G418*(G418&gt;0)*$E$136</f>
        <v>46.930875576036868</v>
      </c>
      <c r="H482" s="19">
        <f t="shared" ref="H482:H497" si="277">H418*(H418&gt;0)*$E$137</f>
        <v>591.13220338983058</v>
      </c>
      <c r="I482" s="19">
        <f t="shared" ref="I482:J497" si="278">I418*(I418&gt;0)*$E$139</f>
        <v>176.10405405405407</v>
      </c>
      <c r="J482" s="19">
        <f t="shared" si="278"/>
        <v>443.39561766663172</v>
      </c>
      <c r="K482" s="40">
        <f>$E$138*K418</f>
        <v>0</v>
      </c>
      <c r="L482" s="36">
        <f t="shared" ref="L482:L497" si="279">L418*(L418&gt;0)*$F$134</f>
        <v>115.10270344387756</v>
      </c>
      <c r="M482" s="36">
        <f t="shared" ref="M482:M497" si="280">M418*(M418&gt;0)*$F$135</f>
        <v>196.92186470006592</v>
      </c>
      <c r="N482" s="36">
        <f t="shared" ref="N482:N497" si="281">N418*(N418&gt;0)*$F$136</f>
        <v>166.61522712823844</v>
      </c>
      <c r="O482" s="36">
        <f t="shared" ref="O482:O497" si="282">O418*(O418&gt;0)*$F$137</f>
        <v>12.528813559322034</v>
      </c>
      <c r="P482" s="36">
        <f t="shared" ref="P482:Q497" si="283">P418*(P418&gt;0)*$F$139</f>
        <v>229.80395685321562</v>
      </c>
      <c r="Q482" s="36">
        <f t="shared" si="283"/>
        <v>578.60148614120919</v>
      </c>
      <c r="R482" s="42">
        <f>$F$138*R418</f>
        <v>11165</v>
      </c>
      <c r="S482" s="35">
        <f t="shared" ref="S482:S497" si="284">S418*(S418&gt;0)*$G$134</f>
        <v>43.610857993197278</v>
      </c>
      <c r="T482" s="35">
        <f t="shared" ref="T482:T497" si="285">T418*(T418&gt;0)*$G$135</f>
        <v>165.68834459459458</v>
      </c>
      <c r="U482" s="35">
        <f t="shared" ref="U482:U497" si="286">U418*(U418&gt;0)*$G$136</f>
        <v>177.40221471134399</v>
      </c>
      <c r="V482" s="35">
        <f t="shared" ref="V482:V497" si="287">V418*(V418&gt;0)*$G$137</f>
        <v>4.3118644067796605</v>
      </c>
      <c r="W482" s="35">
        <f t="shared" ref="W482:X497" si="288">W418*(W418&gt;0)*$G$139</f>
        <v>176.81174098944518</v>
      </c>
      <c r="X482" s="35">
        <f t="shared" si="288"/>
        <v>445.17743516945887</v>
      </c>
      <c r="Y482" s="43">
        <f>$G$138*Y418</f>
        <v>45732</v>
      </c>
    </row>
    <row r="483" spans="2:25" x14ac:dyDescent="0.25">
      <c r="B483" s="1" t="s">
        <v>78</v>
      </c>
      <c r="C483" s="41" t="s">
        <v>43</v>
      </c>
      <c r="D483" s="28"/>
      <c r="E483" s="19">
        <f t="shared" si="274"/>
        <v>48.65183673469388</v>
      </c>
      <c r="F483" s="19">
        <f t="shared" si="275"/>
        <v>0</v>
      </c>
      <c r="G483" s="19">
        <f t="shared" si="276"/>
        <v>35.198156682027651</v>
      </c>
      <c r="H483" s="19">
        <f t="shared" si="277"/>
        <v>2015.2234206471496</v>
      </c>
      <c r="I483" s="19">
        <f t="shared" si="278"/>
        <v>192.11351351351354</v>
      </c>
      <c r="J483" s="19">
        <f t="shared" si="278"/>
        <v>298.86313053833493</v>
      </c>
      <c r="K483" s="40"/>
      <c r="L483" s="36">
        <f t="shared" si="279"/>
        <v>334.27086479591838</v>
      </c>
      <c r="M483" s="36">
        <f t="shared" si="280"/>
        <v>348.55170051911671</v>
      </c>
      <c r="N483" s="36">
        <f t="shared" si="281"/>
        <v>124.96142034617884</v>
      </c>
      <c r="O483" s="36">
        <f t="shared" si="282"/>
        <v>42.711864406779661</v>
      </c>
      <c r="P483" s="36">
        <f t="shared" si="283"/>
        <v>250.69522565805343</v>
      </c>
      <c r="Q483" s="36">
        <f t="shared" si="283"/>
        <v>389.9963026073641</v>
      </c>
      <c r="R483" s="42"/>
      <c r="S483" s="35">
        <f t="shared" si="284"/>
        <v>126.65071088435374</v>
      </c>
      <c r="T483" s="35">
        <f t="shared" si="285"/>
        <v>293.26836993243245</v>
      </c>
      <c r="U483" s="35">
        <f t="shared" si="286"/>
        <v>133.051661033508</v>
      </c>
      <c r="V483" s="35">
        <f t="shared" si="287"/>
        <v>14.699537750385208</v>
      </c>
      <c r="W483" s="35">
        <f t="shared" si="288"/>
        <v>192.88553562484927</v>
      </c>
      <c r="X483" s="35">
        <f t="shared" si="288"/>
        <v>300.06413374117517</v>
      </c>
      <c r="Y483" s="44"/>
    </row>
    <row r="484" spans="2:25" x14ac:dyDescent="0.25">
      <c r="B484" s="1" t="s">
        <v>86</v>
      </c>
      <c r="C484" s="41" t="s">
        <v>43</v>
      </c>
      <c r="D484" s="28"/>
      <c r="E484" s="19">
        <f t="shared" si="274"/>
        <v>0.22948979591836738</v>
      </c>
      <c r="F484" s="19">
        <f t="shared" si="275"/>
        <v>0</v>
      </c>
      <c r="G484" s="19">
        <f t="shared" si="276"/>
        <v>32.851612903225799</v>
      </c>
      <c r="H484" s="19">
        <f t="shared" si="277"/>
        <v>466.86009244992306</v>
      </c>
      <c r="I484" s="19">
        <f t="shared" si="278"/>
        <v>512.30270270270273</v>
      </c>
      <c r="J484" s="19">
        <f t="shared" si="278"/>
        <v>300.45097404644321</v>
      </c>
      <c r="K484" s="40"/>
      <c r="L484" s="36">
        <f t="shared" si="279"/>
        <v>1.576749362244898</v>
      </c>
      <c r="M484" s="36">
        <f t="shared" si="280"/>
        <v>5.9076559410019769</v>
      </c>
      <c r="N484" s="36">
        <f t="shared" si="281"/>
        <v>116.6306589897669</v>
      </c>
      <c r="O484" s="36">
        <f t="shared" si="282"/>
        <v>9.8949152542372882</v>
      </c>
      <c r="P484" s="36">
        <f t="shared" si="283"/>
        <v>668.52060175480915</v>
      </c>
      <c r="Q484" s="36">
        <f t="shared" si="283"/>
        <v>392.06833168691594</v>
      </c>
      <c r="R484" s="42"/>
      <c r="S484" s="35">
        <f t="shared" si="284"/>
        <v>0.59740901360544219</v>
      </c>
      <c r="T484" s="35">
        <f t="shared" si="285"/>
        <v>4.9706503378378368</v>
      </c>
      <c r="U484" s="35">
        <f t="shared" si="286"/>
        <v>124.1815502979408</v>
      </c>
      <c r="V484" s="35">
        <f t="shared" si="287"/>
        <v>3.405392912172573</v>
      </c>
      <c r="W484" s="35">
        <f t="shared" si="288"/>
        <v>514.3614283329315</v>
      </c>
      <c r="X484" s="35">
        <f t="shared" si="288"/>
        <v>301.65835811377951</v>
      </c>
      <c r="Y484" s="44"/>
    </row>
    <row r="485" spans="2:25" x14ac:dyDescent="0.25">
      <c r="B485" s="1" t="s">
        <v>80</v>
      </c>
      <c r="C485" s="41" t="s">
        <v>43</v>
      </c>
      <c r="D485" s="28"/>
      <c r="E485" s="19">
        <f t="shared" si="274"/>
        <v>26.391326530612247</v>
      </c>
      <c r="F485" s="19">
        <f t="shared" si="275"/>
        <v>0</v>
      </c>
      <c r="G485" s="19">
        <f t="shared" si="276"/>
        <v>9.3861751152073722</v>
      </c>
      <c r="H485" s="19">
        <f t="shared" si="277"/>
        <v>648.23020030816645</v>
      </c>
      <c r="I485" s="19">
        <f t="shared" si="278"/>
        <v>80.047297297297305</v>
      </c>
      <c r="J485" s="19">
        <f t="shared" si="278"/>
        <v>149.14110609085498</v>
      </c>
      <c r="K485" s="40"/>
      <c r="L485" s="36">
        <f t="shared" si="279"/>
        <v>181.32617665816329</v>
      </c>
      <c r="M485" s="36">
        <f t="shared" si="280"/>
        <v>3.9384372940013188</v>
      </c>
      <c r="N485" s="36">
        <f t="shared" si="281"/>
        <v>33.323045425647685</v>
      </c>
      <c r="O485" s="36">
        <f t="shared" si="282"/>
        <v>13.738983050847459</v>
      </c>
      <c r="P485" s="36">
        <f t="shared" si="283"/>
        <v>104.45634402418892</v>
      </c>
      <c r="Q485" s="36">
        <f t="shared" si="283"/>
        <v>194.61912159400791</v>
      </c>
      <c r="R485" s="42"/>
      <c r="S485" s="35">
        <f t="shared" si="284"/>
        <v>68.702036564625843</v>
      </c>
      <c r="T485" s="35">
        <f t="shared" si="285"/>
        <v>3.3137668918918917</v>
      </c>
      <c r="U485" s="35">
        <f t="shared" si="286"/>
        <v>35.480442942268802</v>
      </c>
      <c r="V485" s="35">
        <f t="shared" si="287"/>
        <v>4.728351309707242</v>
      </c>
      <c r="W485" s="35">
        <f t="shared" si="288"/>
        <v>80.368973177020536</v>
      </c>
      <c r="X485" s="35">
        <f t="shared" si="288"/>
        <v>149.74044046096481</v>
      </c>
      <c r="Y485" s="44"/>
    </row>
    <row r="486" spans="2:25" x14ac:dyDescent="0.25">
      <c r="B486" s="1" t="s">
        <v>82</v>
      </c>
      <c r="C486" s="41" t="s">
        <v>43</v>
      </c>
      <c r="D486" s="28"/>
      <c r="E486" s="19">
        <f t="shared" si="274"/>
        <v>2.5243877551020408</v>
      </c>
      <c r="F486" s="19">
        <f t="shared" si="275"/>
        <v>0</v>
      </c>
      <c r="G486" s="19">
        <f t="shared" si="276"/>
        <v>30.505069124423958</v>
      </c>
      <c r="H486" s="19">
        <f t="shared" si="277"/>
        <v>1937.9731895223422</v>
      </c>
      <c r="I486" s="19">
        <f t="shared" si="278"/>
        <v>80.047297297297305</v>
      </c>
      <c r="J486" s="19">
        <f t="shared" si="278"/>
        <v>372.94958495324158</v>
      </c>
      <c r="K486" s="40"/>
      <c r="L486" s="36">
        <f t="shared" si="279"/>
        <v>17.344242984693874</v>
      </c>
      <c r="M486" s="36">
        <f t="shared" si="280"/>
        <v>116.18390017303889</v>
      </c>
      <c r="N486" s="36">
        <f t="shared" si="281"/>
        <v>108.29989763335497</v>
      </c>
      <c r="O486" s="36">
        <f t="shared" si="282"/>
        <v>41.074576271186444</v>
      </c>
      <c r="P486" s="36">
        <f t="shared" si="283"/>
        <v>104.45634402418892</v>
      </c>
      <c r="Q486" s="36">
        <f t="shared" si="283"/>
        <v>486.67414722157781</v>
      </c>
      <c r="R486" s="42"/>
      <c r="S486" s="35">
        <f t="shared" si="284"/>
        <v>6.5714991496598625</v>
      </c>
      <c r="T486" s="35">
        <f t="shared" si="285"/>
        <v>97.756123310810807</v>
      </c>
      <c r="U486" s="35">
        <f t="shared" si="286"/>
        <v>115.31143956237359</v>
      </c>
      <c r="V486" s="35">
        <f t="shared" si="287"/>
        <v>14.136055469953773</v>
      </c>
      <c r="W486" s="35">
        <f t="shared" si="288"/>
        <v>80.368973177020536</v>
      </c>
      <c r="X486" s="35">
        <f t="shared" si="288"/>
        <v>374.44830995561961</v>
      </c>
      <c r="Y486" s="44"/>
    </row>
    <row r="487" spans="2:25" x14ac:dyDescent="0.25">
      <c r="B487" s="1" t="s">
        <v>88</v>
      </c>
      <c r="C487" s="41" t="s">
        <v>43</v>
      </c>
      <c r="D487" s="28"/>
      <c r="E487" s="19">
        <f t="shared" si="274"/>
        <v>42.914591836734701</v>
      </c>
      <c r="F487" s="19">
        <f t="shared" si="275"/>
        <v>0</v>
      </c>
      <c r="G487" s="19">
        <f t="shared" si="276"/>
        <v>18.772350230414744</v>
      </c>
      <c r="H487" s="19">
        <f t="shared" si="277"/>
        <v>20.152234206471498</v>
      </c>
      <c r="I487" s="19">
        <f t="shared" si="278"/>
        <v>144.08513513513515</v>
      </c>
      <c r="J487" s="19">
        <f t="shared" si="278"/>
        <v>451.48974676893982</v>
      </c>
      <c r="K487" s="40"/>
      <c r="L487" s="36">
        <f t="shared" si="279"/>
        <v>294.85213073979594</v>
      </c>
      <c r="M487" s="36">
        <f t="shared" si="280"/>
        <v>39.384372940013186</v>
      </c>
      <c r="N487" s="36">
        <f t="shared" si="281"/>
        <v>66.646090851295369</v>
      </c>
      <c r="O487" s="36">
        <f t="shared" si="282"/>
        <v>0.42711864406779665</v>
      </c>
      <c r="P487" s="36">
        <f t="shared" si="283"/>
        <v>188.02141924354007</v>
      </c>
      <c r="Q487" s="36">
        <f t="shared" si="283"/>
        <v>589.16378071746146</v>
      </c>
      <c r="R487" s="42"/>
      <c r="S487" s="35">
        <f t="shared" si="284"/>
        <v>111.71548554421767</v>
      </c>
      <c r="T487" s="35">
        <f t="shared" si="285"/>
        <v>33.137668918918912</v>
      </c>
      <c r="U487" s="35">
        <f t="shared" si="286"/>
        <v>70.960885884537603</v>
      </c>
      <c r="V487" s="35">
        <f t="shared" si="287"/>
        <v>0.14699537750385208</v>
      </c>
      <c r="W487" s="35">
        <f t="shared" si="288"/>
        <v>144.66415171863696</v>
      </c>
      <c r="X487" s="35">
        <f t="shared" si="288"/>
        <v>453.30409111761304</v>
      </c>
      <c r="Y487" s="44"/>
    </row>
    <row r="488" spans="2:25" x14ac:dyDescent="0.25">
      <c r="B488" s="1" t="s">
        <v>106</v>
      </c>
      <c r="C488" s="41" t="s">
        <v>43</v>
      </c>
      <c r="D488" s="28"/>
      <c r="E488" s="19">
        <f t="shared" si="274"/>
        <v>5.0487755102040817</v>
      </c>
      <c r="F488" s="19">
        <f t="shared" si="275"/>
        <v>0</v>
      </c>
      <c r="G488" s="19">
        <f t="shared" si="276"/>
        <v>44.584331797235016</v>
      </c>
      <c r="H488" s="19">
        <f t="shared" si="277"/>
        <v>1293.1016949152543</v>
      </c>
      <c r="I488" s="19">
        <f t="shared" si="278"/>
        <v>32.018918918918921</v>
      </c>
      <c r="J488" s="19">
        <f t="shared" si="278"/>
        <v>793.92175405414878</v>
      </c>
      <c r="K488" s="40"/>
      <c r="L488" s="36">
        <f t="shared" si="279"/>
        <v>34.688485969387749</v>
      </c>
      <c r="M488" s="36">
        <f t="shared" si="280"/>
        <v>541.53512792518131</v>
      </c>
      <c r="N488" s="36">
        <f t="shared" si="281"/>
        <v>158.28446577182649</v>
      </c>
      <c r="O488" s="36">
        <f t="shared" si="282"/>
        <v>27.406779661016952</v>
      </c>
      <c r="P488" s="36">
        <f t="shared" si="283"/>
        <v>41.782537609675572</v>
      </c>
      <c r="Q488" s="36">
        <f t="shared" si="283"/>
        <v>1036.0145397759445</v>
      </c>
      <c r="R488" s="42"/>
      <c r="S488" s="35">
        <f t="shared" si="284"/>
        <v>13.142998299319725</v>
      </c>
      <c r="T488" s="35">
        <f t="shared" si="285"/>
        <v>455.6429476351351</v>
      </c>
      <c r="U488" s="35">
        <f t="shared" si="286"/>
        <v>168.53210397577681</v>
      </c>
      <c r="V488" s="35">
        <f t="shared" si="287"/>
        <v>9.4322033898305069</v>
      </c>
      <c r="W488" s="35">
        <f t="shared" si="288"/>
        <v>32.147589270808218</v>
      </c>
      <c r="X488" s="35">
        <f t="shared" si="288"/>
        <v>797.11218630220174</v>
      </c>
      <c r="Y488" s="44"/>
    </row>
    <row r="489" spans="2:25" x14ac:dyDescent="0.25">
      <c r="B489" s="1" t="s">
        <v>84</v>
      </c>
      <c r="C489" s="41" t="s">
        <v>43</v>
      </c>
      <c r="D489" s="28"/>
      <c r="E489" s="19">
        <f t="shared" si="274"/>
        <v>6.8846938775510207</v>
      </c>
      <c r="F489" s="19">
        <f t="shared" si="275"/>
        <v>0</v>
      </c>
      <c r="G489" s="19">
        <f t="shared" si="276"/>
        <v>9.3861751152073722</v>
      </c>
      <c r="H489" s="19">
        <f t="shared" si="277"/>
        <v>466.86009244992306</v>
      </c>
      <c r="I489" s="19">
        <f t="shared" si="278"/>
        <v>64.037837837837841</v>
      </c>
      <c r="J489" s="19">
        <f t="shared" si="278"/>
        <v>142.67354838709676</v>
      </c>
      <c r="K489" s="40"/>
      <c r="L489" s="36">
        <f t="shared" si="279"/>
        <v>47.302480867346937</v>
      </c>
      <c r="M489" s="36">
        <f t="shared" si="280"/>
        <v>0</v>
      </c>
      <c r="N489" s="36">
        <f t="shared" si="281"/>
        <v>33.323045425647685</v>
      </c>
      <c r="O489" s="36">
        <f t="shared" si="282"/>
        <v>9.8949152542372882</v>
      </c>
      <c r="P489" s="36">
        <f t="shared" si="283"/>
        <v>83.565075219351144</v>
      </c>
      <c r="Q489" s="36">
        <f t="shared" si="283"/>
        <v>186.17939339193069</v>
      </c>
      <c r="R489" s="42"/>
      <c r="S489" s="35">
        <f t="shared" si="284"/>
        <v>17.922270408163264</v>
      </c>
      <c r="T489" s="35">
        <f t="shared" si="285"/>
        <v>0</v>
      </c>
      <c r="U489" s="35">
        <f t="shared" si="286"/>
        <v>35.480442942268802</v>
      </c>
      <c r="V489" s="35">
        <f t="shared" si="287"/>
        <v>3.405392912172573</v>
      </c>
      <c r="W489" s="35">
        <f t="shared" si="288"/>
        <v>64.295178541616437</v>
      </c>
      <c r="X489" s="35">
        <f t="shared" si="288"/>
        <v>143.24689240669809</v>
      </c>
      <c r="Y489" s="44"/>
    </row>
    <row r="490" spans="2:25" x14ac:dyDescent="0.25">
      <c r="B490" s="1" t="s">
        <v>89</v>
      </c>
      <c r="C490" s="41" t="s">
        <v>43</v>
      </c>
      <c r="D490" s="28"/>
      <c r="E490" s="19">
        <f t="shared" si="274"/>
        <v>47.963367346938782</v>
      </c>
      <c r="F490" s="19">
        <f t="shared" si="275"/>
        <v>0</v>
      </c>
      <c r="G490" s="19">
        <f t="shared" si="276"/>
        <v>14.07926267281106</v>
      </c>
      <c r="H490" s="19">
        <f t="shared" si="277"/>
        <v>450.06656394453012</v>
      </c>
      <c r="I490" s="19">
        <f t="shared" si="278"/>
        <v>80.047297297297305</v>
      </c>
      <c r="J490" s="19">
        <f t="shared" si="278"/>
        <v>270.51431473503555</v>
      </c>
      <c r="K490" s="40"/>
      <c r="L490" s="36">
        <f t="shared" si="279"/>
        <v>329.54061670918367</v>
      </c>
      <c r="M490" s="36">
        <f t="shared" si="280"/>
        <v>114.21468152603822</v>
      </c>
      <c r="N490" s="36">
        <f t="shared" si="281"/>
        <v>49.984568138471531</v>
      </c>
      <c r="O490" s="36">
        <f t="shared" si="282"/>
        <v>9.5389830508474578</v>
      </c>
      <c r="P490" s="36">
        <f t="shared" si="283"/>
        <v>104.45634402418892</v>
      </c>
      <c r="Q490" s="36">
        <f t="shared" si="283"/>
        <v>353.00300294316935</v>
      </c>
      <c r="R490" s="42"/>
      <c r="S490" s="35">
        <f t="shared" si="284"/>
        <v>124.8584838435374</v>
      </c>
      <c r="T490" s="35">
        <f t="shared" si="285"/>
        <v>96.099239864864856</v>
      </c>
      <c r="U490" s="35">
        <f t="shared" si="286"/>
        <v>53.220664413403206</v>
      </c>
      <c r="V490" s="35">
        <f t="shared" si="287"/>
        <v>3.2828967642526967</v>
      </c>
      <c r="W490" s="35">
        <f t="shared" si="288"/>
        <v>80.368973177020536</v>
      </c>
      <c r="X490" s="35">
        <f t="shared" si="288"/>
        <v>271.6013961619941</v>
      </c>
      <c r="Y490" s="44"/>
    </row>
    <row r="491" spans="2:25" x14ac:dyDescent="0.25">
      <c r="B491" s="1" t="s">
        <v>79</v>
      </c>
      <c r="C491" s="41" t="s">
        <v>43</v>
      </c>
      <c r="D491" s="28"/>
      <c r="E491" s="19">
        <f t="shared" si="274"/>
        <v>0.22948979591836738</v>
      </c>
      <c r="F491" s="19">
        <f t="shared" si="275"/>
        <v>0</v>
      </c>
      <c r="G491" s="19">
        <f t="shared" si="276"/>
        <v>28.15852534562212</v>
      </c>
      <c r="H491" s="19">
        <f t="shared" si="277"/>
        <v>665.02372881355939</v>
      </c>
      <c r="I491" s="19">
        <f t="shared" si="278"/>
        <v>240.14189189189193</v>
      </c>
      <c r="J491" s="19">
        <f t="shared" si="278"/>
        <v>171.09981997127949</v>
      </c>
      <c r="K491" s="40"/>
      <c r="L491" s="36">
        <f t="shared" si="279"/>
        <v>1.576749362244898</v>
      </c>
      <c r="M491" s="36">
        <f t="shared" si="280"/>
        <v>137.84530529004613</v>
      </c>
      <c r="N491" s="36">
        <f t="shared" si="281"/>
        <v>99.969136276943061</v>
      </c>
      <c r="O491" s="36">
        <f t="shared" si="282"/>
        <v>14.094915254237289</v>
      </c>
      <c r="P491" s="36">
        <f t="shared" si="283"/>
        <v>313.36903207256677</v>
      </c>
      <c r="Q491" s="36">
        <f t="shared" si="283"/>
        <v>223.27376764537183</v>
      </c>
      <c r="R491" s="42"/>
      <c r="S491" s="35">
        <f t="shared" si="284"/>
        <v>0.59740901360544219</v>
      </c>
      <c r="T491" s="35">
        <f t="shared" si="285"/>
        <v>115.9818412162162</v>
      </c>
      <c r="U491" s="35">
        <f t="shared" si="286"/>
        <v>106.44132882680641</v>
      </c>
      <c r="V491" s="35">
        <f t="shared" si="287"/>
        <v>4.8508474576271183</v>
      </c>
      <c r="W491" s="35">
        <f t="shared" si="288"/>
        <v>241.10691953106161</v>
      </c>
      <c r="X491" s="35">
        <f t="shared" si="288"/>
        <v>171.78739702844524</v>
      </c>
      <c r="Y491" s="44"/>
    </row>
    <row r="492" spans="2:25" x14ac:dyDescent="0.25">
      <c r="B492" s="1" t="s">
        <v>76</v>
      </c>
      <c r="C492" s="41" t="s">
        <v>43</v>
      </c>
      <c r="D492" s="28"/>
      <c r="E492" s="19">
        <f t="shared" si="274"/>
        <v>7.8026530612244898</v>
      </c>
      <c r="F492" s="19">
        <f t="shared" si="275"/>
        <v>0</v>
      </c>
      <c r="G492" s="19">
        <f t="shared" si="276"/>
        <v>53.970506912442389</v>
      </c>
      <c r="H492" s="19">
        <f t="shared" si="277"/>
        <v>2330.9417565485364</v>
      </c>
      <c r="I492" s="19">
        <f t="shared" si="278"/>
        <v>48.028378378378385</v>
      </c>
      <c r="J492" s="19">
        <f t="shared" si="278"/>
        <v>330.89109593359257</v>
      </c>
      <c r="K492" s="40"/>
      <c r="L492" s="36">
        <f t="shared" si="279"/>
        <v>53.60947831632653</v>
      </c>
      <c r="M492" s="36">
        <f t="shared" si="280"/>
        <v>3.9384372940013188</v>
      </c>
      <c r="N492" s="36">
        <f t="shared" si="281"/>
        <v>191.6075111974742</v>
      </c>
      <c r="O492" s="36">
        <f t="shared" si="282"/>
        <v>49.403389830508473</v>
      </c>
      <c r="P492" s="36">
        <f t="shared" si="283"/>
        <v>62.673806414513358</v>
      </c>
      <c r="Q492" s="36">
        <f t="shared" si="283"/>
        <v>431.79064526076434</v>
      </c>
      <c r="R492" s="42"/>
      <c r="S492" s="35">
        <f t="shared" si="284"/>
        <v>20.311906462585032</v>
      </c>
      <c r="T492" s="35">
        <f t="shared" si="285"/>
        <v>3.3137668918918917</v>
      </c>
      <c r="U492" s="35">
        <f t="shared" si="286"/>
        <v>204.01254691804562</v>
      </c>
      <c r="V492" s="35">
        <f t="shared" si="287"/>
        <v>17.002465331278891</v>
      </c>
      <c r="W492" s="35">
        <f t="shared" si="288"/>
        <v>48.221383906212317</v>
      </c>
      <c r="X492" s="35">
        <f t="shared" si="288"/>
        <v>332.22080584224443</v>
      </c>
      <c r="Y492" s="44"/>
    </row>
    <row r="493" spans="2:25" x14ac:dyDescent="0.25">
      <c r="B493" s="1" t="s">
        <v>85</v>
      </c>
      <c r="C493" s="41" t="s">
        <v>43</v>
      </c>
      <c r="D493" s="28"/>
      <c r="E493" s="19">
        <f t="shared" si="274"/>
        <v>8.491122448979592</v>
      </c>
      <c r="F493" s="19">
        <f t="shared" si="275"/>
        <v>0</v>
      </c>
      <c r="G493" s="19">
        <f t="shared" si="276"/>
        <v>49.277419354838706</v>
      </c>
      <c r="H493" s="19">
        <f t="shared" si="277"/>
        <v>110.83728813559324</v>
      </c>
      <c r="I493" s="19">
        <f t="shared" si="278"/>
        <v>144.08513513513515</v>
      </c>
      <c r="J493" s="19">
        <f t="shared" si="278"/>
        <v>694.50725929039265</v>
      </c>
      <c r="K493" s="40"/>
      <c r="L493" s="36">
        <f t="shared" si="279"/>
        <v>58.339726403061228</v>
      </c>
      <c r="M493" s="36">
        <f t="shared" si="280"/>
        <v>78.768745880026373</v>
      </c>
      <c r="N493" s="36">
        <f t="shared" si="281"/>
        <v>174.94598848465034</v>
      </c>
      <c r="O493" s="36">
        <f t="shared" si="282"/>
        <v>2.3491525423728814</v>
      </c>
      <c r="P493" s="36">
        <f t="shared" si="283"/>
        <v>188.02141924354007</v>
      </c>
      <c r="Q493" s="36">
        <f t="shared" si="283"/>
        <v>906.28530447814694</v>
      </c>
      <c r="R493" s="42"/>
      <c r="S493" s="35">
        <f t="shared" si="284"/>
        <v>22.104133503401361</v>
      </c>
      <c r="T493" s="35">
        <f t="shared" si="285"/>
        <v>66.275337837837824</v>
      </c>
      <c r="U493" s="35">
        <f t="shared" si="286"/>
        <v>186.2723254469112</v>
      </c>
      <c r="V493" s="35">
        <f t="shared" si="287"/>
        <v>0.80847457627118646</v>
      </c>
      <c r="W493" s="35">
        <f t="shared" si="288"/>
        <v>144.66415171863696</v>
      </c>
      <c r="X493" s="35">
        <f t="shared" si="288"/>
        <v>697.29818716865282</v>
      </c>
      <c r="Y493" s="44"/>
    </row>
    <row r="494" spans="2:25" x14ac:dyDescent="0.25">
      <c r="B494" s="1" t="s">
        <v>87</v>
      </c>
      <c r="C494" s="41" t="s">
        <v>43</v>
      </c>
      <c r="D494" s="28"/>
      <c r="E494" s="19">
        <f t="shared" si="274"/>
        <v>0.68846938775510202</v>
      </c>
      <c r="F494" s="19">
        <f t="shared" si="275"/>
        <v>0</v>
      </c>
      <c r="G494" s="19">
        <f t="shared" si="276"/>
        <v>9.3861751152073722</v>
      </c>
      <c r="H494" s="19">
        <f t="shared" si="277"/>
        <v>73.891525423728822</v>
      </c>
      <c r="I494" s="19">
        <f t="shared" si="278"/>
        <v>16.00945945945946</v>
      </c>
      <c r="J494" s="19">
        <f t="shared" si="278"/>
        <v>173.6945886308711</v>
      </c>
      <c r="K494" s="40"/>
      <c r="L494" s="36">
        <f t="shared" si="279"/>
        <v>4.7302480867346937</v>
      </c>
      <c r="M494" s="36">
        <f t="shared" si="280"/>
        <v>470.64325663315753</v>
      </c>
      <c r="N494" s="36">
        <f t="shared" si="281"/>
        <v>33.323045425647685</v>
      </c>
      <c r="O494" s="36">
        <f t="shared" si="282"/>
        <v>1.5661016949152542</v>
      </c>
      <c r="P494" s="36">
        <f t="shared" si="283"/>
        <v>20.891268804837786</v>
      </c>
      <c r="Q494" s="36">
        <f t="shared" si="283"/>
        <v>226.65976638512737</v>
      </c>
      <c r="R494" s="42"/>
      <c r="S494" s="35">
        <f t="shared" si="284"/>
        <v>1.7922270408163263</v>
      </c>
      <c r="T494" s="35">
        <f t="shared" si="285"/>
        <v>395.99514358108104</v>
      </c>
      <c r="U494" s="35">
        <f t="shared" si="286"/>
        <v>35.480442942268802</v>
      </c>
      <c r="V494" s="35">
        <f t="shared" si="287"/>
        <v>0.53898305084745757</v>
      </c>
      <c r="W494" s="35">
        <f t="shared" si="288"/>
        <v>16.073794635404109</v>
      </c>
      <c r="X494" s="35">
        <f t="shared" si="288"/>
        <v>174.39259295440854</v>
      </c>
      <c r="Y494" s="44"/>
    </row>
    <row r="495" spans="2:25" x14ac:dyDescent="0.25">
      <c r="B495" s="1" t="s">
        <v>77</v>
      </c>
      <c r="C495" s="41" t="s">
        <v>43</v>
      </c>
      <c r="D495" s="28"/>
      <c r="E495" s="19">
        <f t="shared" si="274"/>
        <v>4.1308163265306126</v>
      </c>
      <c r="F495" s="19">
        <f t="shared" si="275"/>
        <v>0</v>
      </c>
      <c r="G495" s="19">
        <f t="shared" si="276"/>
        <v>30.505069124423958</v>
      </c>
      <c r="H495" s="19">
        <f t="shared" si="277"/>
        <v>1188.9818181818182</v>
      </c>
      <c r="I495" s="19">
        <f t="shared" si="278"/>
        <v>288.17027027027029</v>
      </c>
      <c r="J495" s="19">
        <f t="shared" si="278"/>
        <v>207.58149276732865</v>
      </c>
      <c r="K495" s="40"/>
      <c r="L495" s="36">
        <f t="shared" si="279"/>
        <v>28.381488520408165</v>
      </c>
      <c r="M495" s="36">
        <f t="shared" si="280"/>
        <v>51.19968482201714</v>
      </c>
      <c r="N495" s="36">
        <f t="shared" si="281"/>
        <v>108.29989763335497</v>
      </c>
      <c r="O495" s="36">
        <f t="shared" si="282"/>
        <v>25.200000000000003</v>
      </c>
      <c r="P495" s="36">
        <f t="shared" si="283"/>
        <v>376.04283848708013</v>
      </c>
      <c r="Q495" s="36">
        <f t="shared" si="283"/>
        <v>270.87989918044207</v>
      </c>
      <c r="R495" s="42"/>
      <c r="S495" s="35">
        <f t="shared" si="284"/>
        <v>10.753362244897959</v>
      </c>
      <c r="T495" s="35">
        <f t="shared" si="285"/>
        <v>43.078969594594597</v>
      </c>
      <c r="U495" s="35">
        <f t="shared" si="286"/>
        <v>115.31143956237359</v>
      </c>
      <c r="V495" s="35">
        <f t="shared" si="287"/>
        <v>8.6727272727272737</v>
      </c>
      <c r="W495" s="35">
        <f t="shared" si="288"/>
        <v>289.32830343727392</v>
      </c>
      <c r="X495" s="35">
        <f t="shared" si="288"/>
        <v>208.41567407706347</v>
      </c>
      <c r="Y495" s="44"/>
    </row>
    <row r="496" spans="2:25" x14ac:dyDescent="0.25">
      <c r="B496" s="1" t="s">
        <v>81</v>
      </c>
      <c r="C496" s="41" t="s">
        <v>43</v>
      </c>
      <c r="D496" s="28"/>
      <c r="E496" s="19">
        <f t="shared" si="274"/>
        <v>2.9833673469387754</v>
      </c>
      <c r="F496" s="19">
        <f t="shared" si="275"/>
        <v>0</v>
      </c>
      <c r="G496" s="19">
        <f t="shared" si="276"/>
        <v>56.317050691244241</v>
      </c>
      <c r="H496" s="19">
        <f t="shared" si="277"/>
        <v>2364.5288135593223</v>
      </c>
      <c r="I496" s="19">
        <f t="shared" si="278"/>
        <v>112.06621621621623</v>
      </c>
      <c r="J496" s="19">
        <f t="shared" si="278"/>
        <v>466.74853560295617</v>
      </c>
      <c r="K496" s="40"/>
      <c r="L496" s="36">
        <f t="shared" si="279"/>
        <v>20.497741709183671</v>
      </c>
      <c r="M496" s="36">
        <f t="shared" si="280"/>
        <v>279.6290478740936</v>
      </c>
      <c r="N496" s="36">
        <f t="shared" si="281"/>
        <v>199.93827255388612</v>
      </c>
      <c r="O496" s="36">
        <f t="shared" si="282"/>
        <v>50.115254237288134</v>
      </c>
      <c r="P496" s="36">
        <f t="shared" si="283"/>
        <v>146.23888163386451</v>
      </c>
      <c r="Q496" s="36">
        <f t="shared" si="283"/>
        <v>609.07547479900882</v>
      </c>
      <c r="R496" s="42"/>
      <c r="S496" s="35">
        <f t="shared" si="284"/>
        <v>7.7663171768707464</v>
      </c>
      <c r="T496" s="35">
        <f t="shared" si="285"/>
        <v>235.27744932432429</v>
      </c>
      <c r="U496" s="35">
        <f t="shared" si="286"/>
        <v>212.88265765361282</v>
      </c>
      <c r="V496" s="35">
        <f t="shared" si="287"/>
        <v>17.247457627118642</v>
      </c>
      <c r="W496" s="35">
        <f t="shared" si="288"/>
        <v>112.51656244782875</v>
      </c>
      <c r="X496" s="35">
        <f t="shared" si="288"/>
        <v>468.62419850312858</v>
      </c>
      <c r="Y496" s="44"/>
    </row>
    <row r="497" spans="2:25" x14ac:dyDescent="0.25">
      <c r="B497" s="1" t="s">
        <v>75</v>
      </c>
      <c r="C497" s="41" t="s">
        <v>43</v>
      </c>
      <c r="D497" s="28"/>
      <c r="E497" s="19">
        <f t="shared" si="274"/>
        <v>3.2128571428571431</v>
      </c>
      <c r="F497" s="19">
        <f t="shared" si="275"/>
        <v>0</v>
      </c>
      <c r="G497" s="19">
        <f t="shared" si="276"/>
        <v>39.891244239631334</v>
      </c>
      <c r="H497" s="19">
        <f t="shared" si="277"/>
        <v>4994.3953775038535</v>
      </c>
      <c r="I497" s="19">
        <f t="shared" si="278"/>
        <v>160.09459459459461</v>
      </c>
      <c r="J497" s="19">
        <f t="shared" si="278"/>
        <v>260.67743056285246</v>
      </c>
      <c r="K497" s="40"/>
      <c r="L497" s="36">
        <f t="shared" si="279"/>
        <v>22.074491071428572</v>
      </c>
      <c r="M497" s="36">
        <f t="shared" si="280"/>
        <v>194.95264605306525</v>
      </c>
      <c r="N497" s="36">
        <f t="shared" si="281"/>
        <v>141.62294305900264</v>
      </c>
      <c r="O497" s="36">
        <f t="shared" si="282"/>
        <v>105.85423728813562</v>
      </c>
      <c r="P497" s="36">
        <f t="shared" si="283"/>
        <v>208.91268804837785</v>
      </c>
      <c r="Q497" s="36">
        <f t="shared" si="283"/>
        <v>340.16653010887228</v>
      </c>
      <c r="R497" s="42"/>
      <c r="S497" s="35">
        <f t="shared" si="284"/>
        <v>8.3637261904761893</v>
      </c>
      <c r="T497" s="35">
        <f t="shared" si="285"/>
        <v>164.03146114864865</v>
      </c>
      <c r="U497" s="35">
        <f t="shared" si="286"/>
        <v>150.79188250464239</v>
      </c>
      <c r="V497" s="35">
        <f t="shared" si="287"/>
        <v>36.430354391371345</v>
      </c>
      <c r="W497" s="35">
        <f t="shared" si="288"/>
        <v>160.73794635404107</v>
      </c>
      <c r="X497" s="35">
        <f t="shared" si="288"/>
        <v>261.72498175610343</v>
      </c>
      <c r="Y497" s="44"/>
    </row>
    <row r="498" spans="2:25" x14ac:dyDescent="0.25">
      <c r="B498" s="2" t="s">
        <v>41</v>
      </c>
      <c r="C498" s="18" t="s">
        <v>43</v>
      </c>
      <c r="D498" s="28"/>
      <c r="E498" s="10">
        <f>SUM(E482:E497)</f>
        <v>224.9</v>
      </c>
      <c r="F498" s="10">
        <f t="shared" ref="F498" si="289">SUM(F482:F497)</f>
        <v>0</v>
      </c>
      <c r="G498" s="10">
        <f t="shared" ref="G498" si="290">SUM(G482:G497)</f>
        <v>509.19999999999993</v>
      </c>
      <c r="H498" s="10">
        <f t="shared" ref="H498" si="291">SUM(H482:H497)</f>
        <v>19618.200000000004</v>
      </c>
      <c r="I498" s="10">
        <f t="shared" ref="I498" si="292">SUM(I482:I497)</f>
        <v>2369.4</v>
      </c>
      <c r="J498" s="10">
        <f>SUM(J482:J497)</f>
        <v>5528.6</v>
      </c>
      <c r="K498" s="10">
        <f t="shared" ref="K498" si="293">SUM(K482:K497)</f>
        <v>0</v>
      </c>
      <c r="L498" s="33">
        <f t="shared" ref="L498" si="294">SUM(L482:L497)</f>
        <v>1545.214375</v>
      </c>
      <c r="M498" s="33">
        <f t="shared" ref="M498" si="295">SUM(M482:M497)</f>
        <v>2583.6148648648646</v>
      </c>
      <c r="N498" s="33">
        <f t="shared" ref="N498" si="296">SUM(N482:N497)</f>
        <v>1807.775214341387</v>
      </c>
      <c r="O498" s="33">
        <f t="shared" ref="O498" si="297">SUM(O482:O497)</f>
        <v>415.8</v>
      </c>
      <c r="P498" s="33">
        <f t="shared" ref="P498" si="298">SUM(P482:P497)</f>
        <v>3091.9077831159916</v>
      </c>
      <c r="Q498" s="33">
        <f t="shared" ref="Q498" si="299">SUM(Q482:Q497)</f>
        <v>7214.4514939373139</v>
      </c>
      <c r="R498" s="33">
        <f t="shared" ref="R498" si="300">SUM(R482:R497)</f>
        <v>11165</v>
      </c>
      <c r="S498" s="34">
        <f t="shared" ref="S498" si="301">SUM(S482:S497)</f>
        <v>585.46083333333343</v>
      </c>
      <c r="T498" s="34">
        <f t="shared" ref="T498" si="302">SUM(T482:T497)</f>
        <v>2173.8310810810813</v>
      </c>
      <c r="U498" s="34">
        <f t="shared" ref="U498" si="303">SUM(U482:U497)</f>
        <v>1924.8140296180825</v>
      </c>
      <c r="V498" s="34">
        <f t="shared" ref="V498" si="304">SUM(V482:V497)</f>
        <v>143.1</v>
      </c>
      <c r="W498" s="34">
        <f t="shared" ref="W498" si="305">SUM(W482:W497)</f>
        <v>2378.9216060398076</v>
      </c>
      <c r="X498" s="34">
        <f t="shared" ref="X498" si="306">SUM(X482:X497)</f>
        <v>5550.8170807595507</v>
      </c>
      <c r="Y498" s="34">
        <f t="shared" ref="Y498" si="307">SUM(Y482:Y497)</f>
        <v>45732</v>
      </c>
    </row>
    <row r="500" spans="2:25" x14ac:dyDescent="0.25">
      <c r="B500" s="2" t="s">
        <v>109</v>
      </c>
      <c r="C500" s="11"/>
      <c r="D500" s="11"/>
      <c r="E500" s="11"/>
      <c r="F500" s="11"/>
      <c r="G500" s="11"/>
    </row>
    <row r="501" spans="2:25" x14ac:dyDescent="0.25">
      <c r="B501" s="50" t="s">
        <v>31</v>
      </c>
      <c r="C501" s="11"/>
      <c r="D501" s="11"/>
      <c r="E501" s="74" t="s">
        <v>38</v>
      </c>
      <c r="F501" s="74"/>
      <c r="G501" s="74"/>
      <c r="H501" s="74"/>
      <c r="I501" s="74"/>
      <c r="J501" s="74"/>
      <c r="K501" s="74"/>
      <c r="L501" s="75" t="s">
        <v>39</v>
      </c>
      <c r="M501" s="75"/>
      <c r="N501" s="75"/>
      <c r="O501" s="75"/>
      <c r="P501" s="75"/>
      <c r="Q501" s="75"/>
      <c r="R501" s="75"/>
      <c r="S501" s="76" t="s">
        <v>40</v>
      </c>
      <c r="T501" s="76"/>
      <c r="U501" s="76"/>
      <c r="V501" s="76"/>
      <c r="W501" s="76"/>
      <c r="X501" s="76"/>
      <c r="Y501" s="76"/>
    </row>
    <row r="502" spans="2:25" x14ac:dyDescent="0.25">
      <c r="B502" s="2" t="s">
        <v>137</v>
      </c>
      <c r="C502" s="1" t="s">
        <v>133</v>
      </c>
      <c r="D502" s="41" t="s">
        <v>125</v>
      </c>
      <c r="E502" s="53" t="s">
        <v>139</v>
      </c>
      <c r="F502" s="53" t="s">
        <v>140</v>
      </c>
      <c r="G502" s="53" t="s">
        <v>141</v>
      </c>
      <c r="H502" s="53" t="s">
        <v>142</v>
      </c>
      <c r="I502" s="53" t="s">
        <v>143</v>
      </c>
      <c r="J502" s="53" t="s">
        <v>144</v>
      </c>
      <c r="K502" s="48" t="s">
        <v>158</v>
      </c>
      <c r="L502" s="58" t="s">
        <v>138</v>
      </c>
      <c r="M502" s="58" t="s">
        <v>145</v>
      </c>
      <c r="N502" s="58" t="s">
        <v>146</v>
      </c>
      <c r="O502" s="58" t="s">
        <v>147</v>
      </c>
      <c r="P502" s="58" t="s">
        <v>148</v>
      </c>
      <c r="Q502" s="58" t="s">
        <v>149</v>
      </c>
      <c r="R502" s="59" t="s">
        <v>157</v>
      </c>
      <c r="S502" s="60" t="s">
        <v>150</v>
      </c>
      <c r="T502" s="60" t="s">
        <v>151</v>
      </c>
      <c r="U502" s="60" t="s">
        <v>152</v>
      </c>
      <c r="V502" s="60" t="s">
        <v>153</v>
      </c>
      <c r="W502" s="60" t="s">
        <v>154</v>
      </c>
      <c r="X502" s="60" t="s">
        <v>155</v>
      </c>
      <c r="Y502" s="61" t="s">
        <v>156</v>
      </c>
    </row>
    <row r="503" spans="2:25" x14ac:dyDescent="0.25">
      <c r="B503" s="1" t="s">
        <v>83</v>
      </c>
      <c r="C503" s="41" t="s">
        <v>43</v>
      </c>
      <c r="D503" s="28"/>
      <c r="E503" s="19">
        <f t="shared" ref="E503:E518" si="308">E439*(E439&gt;0)*$E$134</f>
        <v>518.49496894409936</v>
      </c>
      <c r="F503" s="19">
        <f t="shared" ref="F503:F518" si="309">F439*(F439&gt;0)*$E$135</f>
        <v>0</v>
      </c>
      <c r="G503" s="19">
        <f t="shared" ref="G503:G518" si="310">G439*(G439&gt;0)*$E$136</f>
        <v>130.52935283510317</v>
      </c>
      <c r="H503" s="19">
        <f t="shared" ref="H503:H518" si="311">H439*(H439&gt;0)*$E$137</f>
        <v>1195.80486366986</v>
      </c>
      <c r="I503" s="19">
        <f t="shared" ref="I503:J518" si="312">I439*(I439&gt;0)*$E$139</f>
        <v>263.825499412456</v>
      </c>
      <c r="J503" s="19">
        <f t="shared" si="312"/>
        <v>664.26108641591793</v>
      </c>
      <c r="K503" s="40">
        <f>$E$138*K439</f>
        <v>0</v>
      </c>
      <c r="L503" s="36">
        <f t="shared" ref="L503:L518" si="313">L439*(L439&gt;0)*$F$134</f>
        <v>160.14289174800356</v>
      </c>
      <c r="M503" s="36">
        <f t="shared" ref="M503:M518" si="314">M439*(M439&gt;0)*$F$135</f>
        <v>273.97824653922208</v>
      </c>
      <c r="N503" s="36">
        <f t="shared" ref="N503:N518" si="315">N439*(N439&gt;0)*$F$136</f>
        <v>231.8124899175491</v>
      </c>
      <c r="O503" s="36">
        <f t="shared" ref="O503:O518" si="316">O439*(O439&gt;0)*$F$137</f>
        <v>17.431392778187075</v>
      </c>
      <c r="P503" s="36">
        <f t="shared" ref="P503:Q518" si="317">P439*(P439&gt;0)*$F$139</f>
        <v>319.72724431751749</v>
      </c>
      <c r="Q503" s="36">
        <f t="shared" si="317"/>
        <v>805.01076332689968</v>
      </c>
      <c r="R503" s="42">
        <f>$F$138*R439</f>
        <v>15533.91304347826</v>
      </c>
      <c r="S503" s="35">
        <f t="shared" ref="S503:S518" si="318">S439*(S439&gt;0)*$G$134</f>
        <v>60.675976338361451</v>
      </c>
      <c r="T503" s="35">
        <f t="shared" ref="T503:T518" si="319">T439*(T439&gt;0)*$G$135</f>
        <v>230.5229142185664</v>
      </c>
      <c r="U503" s="35">
        <f t="shared" ref="U503:U518" si="320">U439*(U439&gt;0)*$G$136</f>
        <v>246.82047264187003</v>
      </c>
      <c r="V503" s="35">
        <f t="shared" ref="V503:V518" si="321">V439*(V439&gt;0)*$G$137</f>
        <v>5.9991156963890431</v>
      </c>
      <c r="W503" s="35">
        <f t="shared" ref="W503:X518" si="322">W439*(W439&gt;0)*$G$139</f>
        <v>245.99894398531504</v>
      </c>
      <c r="X503" s="35">
        <f t="shared" si="322"/>
        <v>619.37730110533414</v>
      </c>
      <c r="Y503" s="43">
        <f>$G$138*Y439</f>
        <v>63627.130434782615</v>
      </c>
    </row>
    <row r="504" spans="2:25" x14ac:dyDescent="0.25">
      <c r="B504" s="1" t="s">
        <v>78</v>
      </c>
      <c r="C504" s="41" t="s">
        <v>43</v>
      </c>
      <c r="D504" s="28"/>
      <c r="E504" s="19">
        <f t="shared" si="308"/>
        <v>1505.7662111801244</v>
      </c>
      <c r="F504" s="19">
        <f t="shared" si="309"/>
        <v>0</v>
      </c>
      <c r="G504" s="19">
        <f t="shared" si="310"/>
        <v>97.897014626327376</v>
      </c>
      <c r="H504" s="19">
        <f t="shared" si="311"/>
        <v>4076.6074897836138</v>
      </c>
      <c r="I504" s="19">
        <f t="shared" si="312"/>
        <v>287.80963572267927</v>
      </c>
      <c r="J504" s="19">
        <f t="shared" si="312"/>
        <v>447.73367140113879</v>
      </c>
      <c r="K504" s="40"/>
      <c r="L504" s="36">
        <f t="shared" si="313"/>
        <v>465.07250754214732</v>
      </c>
      <c r="M504" s="36">
        <f t="shared" si="314"/>
        <v>484.94149637442314</v>
      </c>
      <c r="N504" s="36">
        <f t="shared" si="315"/>
        <v>173.85936743816183</v>
      </c>
      <c r="O504" s="36">
        <f t="shared" si="316"/>
        <v>59.425202652910492</v>
      </c>
      <c r="P504" s="36">
        <f t="shared" si="317"/>
        <v>348.79335743729183</v>
      </c>
      <c r="Q504" s="36">
        <f t="shared" si="317"/>
        <v>542.60355145372398</v>
      </c>
      <c r="R504" s="42"/>
      <c r="S504" s="35">
        <f t="shared" si="318"/>
        <v>176.20968470866615</v>
      </c>
      <c r="T504" s="35">
        <f t="shared" si="319"/>
        <v>408.02555816686248</v>
      </c>
      <c r="U504" s="35">
        <f t="shared" si="320"/>
        <v>185.11535448140253</v>
      </c>
      <c r="V504" s="35">
        <f t="shared" si="321"/>
        <v>20.451530783144467</v>
      </c>
      <c r="W504" s="35">
        <f t="shared" si="322"/>
        <v>268.36248434761643</v>
      </c>
      <c r="X504" s="35">
        <f t="shared" si="322"/>
        <v>417.48053390076541</v>
      </c>
      <c r="Y504" s="44"/>
    </row>
    <row r="505" spans="2:25" x14ac:dyDescent="0.25">
      <c r="B505" s="1" t="s">
        <v>86</v>
      </c>
      <c r="C505" s="41" t="s">
        <v>43</v>
      </c>
      <c r="D505" s="28"/>
      <c r="E505" s="19">
        <f t="shared" si="308"/>
        <v>7.1026708074534168</v>
      </c>
      <c r="F505" s="19">
        <f t="shared" si="309"/>
        <v>0</v>
      </c>
      <c r="G505" s="19">
        <f t="shared" si="310"/>
        <v>91.370546984572215</v>
      </c>
      <c r="H505" s="19">
        <f t="shared" si="311"/>
        <v>944.41406846653729</v>
      </c>
      <c r="I505" s="19">
        <f t="shared" si="312"/>
        <v>767.49236192714466</v>
      </c>
      <c r="J505" s="19">
        <f t="shared" si="312"/>
        <v>450.11245597123678</v>
      </c>
      <c r="K505" s="40"/>
      <c r="L505" s="36">
        <f t="shared" si="313"/>
        <v>2.1937382431233363</v>
      </c>
      <c r="M505" s="36">
        <f t="shared" si="314"/>
        <v>8.2193473961766621</v>
      </c>
      <c r="N505" s="36">
        <f t="shared" si="315"/>
        <v>162.26874294228435</v>
      </c>
      <c r="O505" s="36">
        <f t="shared" si="316"/>
        <v>13.766838614590929</v>
      </c>
      <c r="P505" s="36">
        <f t="shared" si="317"/>
        <v>930.11561983277818</v>
      </c>
      <c r="Q505" s="36">
        <f t="shared" si="317"/>
        <v>545.48637452092657</v>
      </c>
      <c r="R505" s="42"/>
      <c r="S505" s="35">
        <f t="shared" si="318"/>
        <v>0.83117775805974592</v>
      </c>
      <c r="T505" s="35">
        <f t="shared" si="319"/>
        <v>6.9156874265569908</v>
      </c>
      <c r="U505" s="35">
        <f t="shared" si="320"/>
        <v>172.774330849309</v>
      </c>
      <c r="V505" s="35">
        <f t="shared" si="321"/>
        <v>4.7379379647618016</v>
      </c>
      <c r="W505" s="35">
        <f t="shared" si="322"/>
        <v>715.63329159364378</v>
      </c>
      <c r="X505" s="35">
        <f t="shared" si="322"/>
        <v>419.69858520178019</v>
      </c>
      <c r="Y505" s="44"/>
    </row>
    <row r="506" spans="2:25" x14ac:dyDescent="0.25">
      <c r="B506" s="1" t="s">
        <v>80</v>
      </c>
      <c r="C506" s="41" t="s">
        <v>43</v>
      </c>
      <c r="D506" s="28"/>
      <c r="E506" s="19">
        <f t="shared" si="308"/>
        <v>816.80714285714294</v>
      </c>
      <c r="F506" s="19">
        <f t="shared" si="309"/>
        <v>0</v>
      </c>
      <c r="G506" s="19">
        <f t="shared" si="310"/>
        <v>26.105870567020631</v>
      </c>
      <c r="H506" s="19">
        <f t="shared" si="311"/>
        <v>1311.3087425470626</v>
      </c>
      <c r="I506" s="19">
        <f t="shared" si="312"/>
        <v>119.92068155111635</v>
      </c>
      <c r="J506" s="19">
        <f t="shared" si="312"/>
        <v>223.431692181649</v>
      </c>
      <c r="K506" s="40"/>
      <c r="L506" s="36">
        <f t="shared" si="313"/>
        <v>252.2798979591837</v>
      </c>
      <c r="M506" s="36">
        <f t="shared" si="314"/>
        <v>5.4795649307844423</v>
      </c>
      <c r="N506" s="36">
        <f t="shared" si="315"/>
        <v>46.362497983509819</v>
      </c>
      <c r="O506" s="36">
        <f t="shared" si="316"/>
        <v>19.115106853352874</v>
      </c>
      <c r="P506" s="36">
        <f t="shared" si="317"/>
        <v>145.33056559887157</v>
      </c>
      <c r="Q506" s="36">
        <f t="shared" si="317"/>
        <v>270.77443004383707</v>
      </c>
      <c r="R506" s="42"/>
      <c r="S506" s="35">
        <f t="shared" si="318"/>
        <v>95.585442176870785</v>
      </c>
      <c r="T506" s="35">
        <f t="shared" si="319"/>
        <v>4.6104582843713278</v>
      </c>
      <c r="U506" s="35">
        <f t="shared" si="320"/>
        <v>49.364094528374004</v>
      </c>
      <c r="V506" s="35">
        <f t="shared" si="321"/>
        <v>6.5785757352448027</v>
      </c>
      <c r="W506" s="35">
        <f t="shared" si="322"/>
        <v>111.81770181150684</v>
      </c>
      <c r="X506" s="35">
        <f t="shared" si="322"/>
        <v>208.33452585873366</v>
      </c>
      <c r="Y506" s="44"/>
    </row>
    <row r="507" spans="2:25" x14ac:dyDescent="0.25">
      <c r="B507" s="1" t="s">
        <v>82</v>
      </c>
      <c r="C507" s="41" t="s">
        <v>43</v>
      </c>
      <c r="D507" s="28"/>
      <c r="E507" s="19">
        <f t="shared" si="308"/>
        <v>78.129378881987563</v>
      </c>
      <c r="F507" s="19">
        <f t="shared" si="309"/>
        <v>0</v>
      </c>
      <c r="G507" s="19">
        <f t="shared" si="310"/>
        <v>84.844079342817054</v>
      </c>
      <c r="H507" s="19">
        <f t="shared" si="311"/>
        <v>3920.3375360085747</v>
      </c>
      <c r="I507" s="19">
        <f t="shared" si="312"/>
        <v>119.92068155111635</v>
      </c>
      <c r="J507" s="19">
        <f t="shared" si="312"/>
        <v>558.72427829376261</v>
      </c>
      <c r="K507" s="40"/>
      <c r="L507" s="36">
        <f t="shared" si="313"/>
        <v>24.131120674356698</v>
      </c>
      <c r="M507" s="36">
        <f t="shared" si="314"/>
        <v>161.64716545814102</v>
      </c>
      <c r="N507" s="36">
        <f t="shared" si="315"/>
        <v>150.6781184464069</v>
      </c>
      <c r="O507" s="36">
        <f t="shared" si="316"/>
        <v>57.147236551215578</v>
      </c>
      <c r="P507" s="36">
        <f t="shared" si="317"/>
        <v>145.33056559887157</v>
      </c>
      <c r="Q507" s="36">
        <f t="shared" si="317"/>
        <v>677.11185700393423</v>
      </c>
      <c r="R507" s="42"/>
      <c r="S507" s="35">
        <f t="shared" si="318"/>
        <v>9.1429553386572042</v>
      </c>
      <c r="T507" s="35">
        <f t="shared" si="319"/>
        <v>136.00851938895417</v>
      </c>
      <c r="U507" s="35">
        <f t="shared" si="320"/>
        <v>160.43330721721551</v>
      </c>
      <c r="V507" s="35">
        <f t="shared" si="321"/>
        <v>19.66755543645726</v>
      </c>
      <c r="W507" s="35">
        <f t="shared" si="322"/>
        <v>111.81770181150684</v>
      </c>
      <c r="X507" s="35">
        <f t="shared" si="322"/>
        <v>520.97156167738376</v>
      </c>
      <c r="Y507" s="44"/>
    </row>
    <row r="508" spans="2:25" x14ac:dyDescent="0.25">
      <c r="B508" s="1" t="s">
        <v>88</v>
      </c>
      <c r="C508" s="41" t="s">
        <v>43</v>
      </c>
      <c r="D508" s="28"/>
      <c r="E508" s="19">
        <f t="shared" si="308"/>
        <v>1328.1994409937888</v>
      </c>
      <c r="F508" s="19">
        <f t="shared" si="309"/>
        <v>0</v>
      </c>
      <c r="G508" s="19">
        <f t="shared" si="310"/>
        <v>52.211741134041262</v>
      </c>
      <c r="H508" s="19">
        <f t="shared" si="311"/>
        <v>40.766074897836141</v>
      </c>
      <c r="I508" s="19">
        <f t="shared" si="312"/>
        <v>215.85722679200944</v>
      </c>
      <c r="J508" s="19">
        <f t="shared" si="312"/>
        <v>676.38708580983234</v>
      </c>
      <c r="K508" s="40"/>
      <c r="L508" s="36">
        <f t="shared" si="313"/>
        <v>410.2290514640639</v>
      </c>
      <c r="M508" s="36">
        <f t="shared" si="314"/>
        <v>54.795649307844414</v>
      </c>
      <c r="N508" s="36">
        <f t="shared" si="315"/>
        <v>92.724995967019638</v>
      </c>
      <c r="O508" s="36">
        <f t="shared" si="316"/>
        <v>0.59425202652910492</v>
      </c>
      <c r="P508" s="36">
        <f t="shared" si="317"/>
        <v>261.59501807796886</v>
      </c>
      <c r="Q508" s="36">
        <f t="shared" si="317"/>
        <v>819.70612969385934</v>
      </c>
      <c r="R508" s="42"/>
      <c r="S508" s="35">
        <f t="shared" si="318"/>
        <v>155.4302407571725</v>
      </c>
      <c r="T508" s="35">
        <f t="shared" si="319"/>
        <v>46.104582843713274</v>
      </c>
      <c r="U508" s="35">
        <f t="shared" si="320"/>
        <v>98.728189056748008</v>
      </c>
      <c r="V508" s="35">
        <f t="shared" si="321"/>
        <v>0.20451530783144467</v>
      </c>
      <c r="W508" s="35">
        <f t="shared" si="322"/>
        <v>201.27186326071231</v>
      </c>
      <c r="X508" s="35">
        <f t="shared" si="322"/>
        <v>630.68395285928761</v>
      </c>
      <c r="Y508" s="44"/>
    </row>
    <row r="509" spans="2:25" x14ac:dyDescent="0.25">
      <c r="B509" s="1" t="s">
        <v>106</v>
      </c>
      <c r="C509" s="41" t="s">
        <v>43</v>
      </c>
      <c r="D509" s="28"/>
      <c r="E509" s="19">
        <f t="shared" si="308"/>
        <v>156.25875776397513</v>
      </c>
      <c r="F509" s="19">
        <f t="shared" si="309"/>
        <v>0</v>
      </c>
      <c r="G509" s="19">
        <f t="shared" si="310"/>
        <v>124.00288519334801</v>
      </c>
      <c r="H509" s="19">
        <f t="shared" si="311"/>
        <v>2615.8231392778184</v>
      </c>
      <c r="I509" s="19">
        <f t="shared" si="312"/>
        <v>47.968272620446541</v>
      </c>
      <c r="J509" s="19">
        <f t="shared" si="312"/>
        <v>1189.3922850490274</v>
      </c>
      <c r="K509" s="40"/>
      <c r="L509" s="36">
        <f t="shared" si="313"/>
        <v>48.262241348713395</v>
      </c>
      <c r="M509" s="36">
        <f t="shared" si="314"/>
        <v>753.44017798286075</v>
      </c>
      <c r="N509" s="36">
        <f t="shared" si="315"/>
        <v>220.22186542167162</v>
      </c>
      <c r="O509" s="36">
        <f t="shared" si="316"/>
        <v>38.131171702284227</v>
      </c>
      <c r="P509" s="36">
        <f t="shared" si="317"/>
        <v>58.132226239548636</v>
      </c>
      <c r="Q509" s="36">
        <f t="shared" si="317"/>
        <v>1441.4115336013137</v>
      </c>
      <c r="R509" s="42"/>
      <c r="S509" s="35">
        <f t="shared" si="318"/>
        <v>18.285910677314408</v>
      </c>
      <c r="T509" s="35">
        <f t="shared" si="319"/>
        <v>633.93801410105755</v>
      </c>
      <c r="U509" s="35">
        <f t="shared" si="320"/>
        <v>234.47944900977652</v>
      </c>
      <c r="V509" s="35">
        <f t="shared" si="321"/>
        <v>13.12306558585103</v>
      </c>
      <c r="W509" s="35">
        <f t="shared" si="322"/>
        <v>44.727080724602736</v>
      </c>
      <c r="X509" s="35">
        <f t="shared" si="322"/>
        <v>1109.025650507411</v>
      </c>
      <c r="Y509" s="44"/>
    </row>
    <row r="510" spans="2:25" x14ac:dyDescent="0.25">
      <c r="B510" s="1" t="s">
        <v>84</v>
      </c>
      <c r="C510" s="41" t="s">
        <v>43</v>
      </c>
      <c r="D510" s="28"/>
      <c r="E510" s="19">
        <f t="shared" si="308"/>
        <v>213.08012422360247</v>
      </c>
      <c r="F510" s="19">
        <f t="shared" si="309"/>
        <v>0</v>
      </c>
      <c r="G510" s="19">
        <f t="shared" si="310"/>
        <v>26.105870567020631</v>
      </c>
      <c r="H510" s="19">
        <f t="shared" si="311"/>
        <v>944.41406846653729</v>
      </c>
      <c r="I510" s="19">
        <f t="shared" si="312"/>
        <v>95.936545240893082</v>
      </c>
      <c r="J510" s="19">
        <f t="shared" si="312"/>
        <v>213.74249649368866</v>
      </c>
      <c r="K510" s="40"/>
      <c r="L510" s="36">
        <f t="shared" si="313"/>
        <v>65.812147293700093</v>
      </c>
      <c r="M510" s="36">
        <f t="shared" si="314"/>
        <v>0</v>
      </c>
      <c r="N510" s="36">
        <f t="shared" si="315"/>
        <v>46.362497983509819</v>
      </c>
      <c r="O510" s="36">
        <f t="shared" si="316"/>
        <v>13.766838614590929</v>
      </c>
      <c r="P510" s="36">
        <f t="shared" si="317"/>
        <v>116.26445247909727</v>
      </c>
      <c r="Q510" s="36">
        <f t="shared" si="317"/>
        <v>259.03219950181659</v>
      </c>
      <c r="R510" s="42"/>
      <c r="S510" s="35">
        <f t="shared" si="318"/>
        <v>24.935332741792376</v>
      </c>
      <c r="T510" s="35">
        <f t="shared" si="319"/>
        <v>0</v>
      </c>
      <c r="U510" s="35">
        <f t="shared" si="320"/>
        <v>49.364094528374004</v>
      </c>
      <c r="V510" s="35">
        <f t="shared" si="321"/>
        <v>4.7379379647618016</v>
      </c>
      <c r="W510" s="35">
        <f t="shared" si="322"/>
        <v>89.454161449205472</v>
      </c>
      <c r="X510" s="35">
        <f t="shared" si="322"/>
        <v>199.30002421801473</v>
      </c>
      <c r="Y510" s="44"/>
    </row>
    <row r="511" spans="2:25" x14ac:dyDescent="0.25">
      <c r="B511" s="1" t="s">
        <v>89</v>
      </c>
      <c r="C511" s="41" t="s">
        <v>43</v>
      </c>
      <c r="D511" s="28"/>
      <c r="E511" s="19">
        <f t="shared" si="308"/>
        <v>1484.458198757764</v>
      </c>
      <c r="F511" s="19">
        <f t="shared" si="309"/>
        <v>0</v>
      </c>
      <c r="G511" s="19">
        <f t="shared" si="310"/>
        <v>39.158805850530953</v>
      </c>
      <c r="H511" s="19">
        <f t="shared" si="311"/>
        <v>910.44233938500713</v>
      </c>
      <c r="I511" s="19">
        <f t="shared" si="312"/>
        <v>119.92068155111635</v>
      </c>
      <c r="J511" s="19">
        <f t="shared" si="312"/>
        <v>405.26366395451009</v>
      </c>
      <c r="K511" s="40"/>
      <c r="L511" s="36">
        <f t="shared" si="313"/>
        <v>458.49129281277732</v>
      </c>
      <c r="M511" s="36">
        <f t="shared" si="314"/>
        <v>158.90738299274881</v>
      </c>
      <c r="N511" s="36">
        <f t="shared" si="315"/>
        <v>69.543746975264739</v>
      </c>
      <c r="O511" s="36">
        <f t="shared" si="316"/>
        <v>13.271628592483342</v>
      </c>
      <c r="P511" s="36">
        <f t="shared" si="317"/>
        <v>145.33056559887157</v>
      </c>
      <c r="Q511" s="36">
        <f t="shared" si="317"/>
        <v>491.13461279049642</v>
      </c>
      <c r="R511" s="42"/>
      <c r="S511" s="35">
        <f t="shared" si="318"/>
        <v>173.7161514344869</v>
      </c>
      <c r="T511" s="35">
        <f t="shared" si="319"/>
        <v>133.70329024676849</v>
      </c>
      <c r="U511" s="35">
        <f t="shared" si="320"/>
        <v>74.046141792561016</v>
      </c>
      <c r="V511" s="35">
        <f t="shared" si="321"/>
        <v>4.5675085415689303</v>
      </c>
      <c r="W511" s="35">
        <f t="shared" si="322"/>
        <v>111.81770181150684</v>
      </c>
      <c r="X511" s="35">
        <f t="shared" si="322"/>
        <v>377.88020335581786</v>
      </c>
      <c r="Y511" s="44"/>
    </row>
    <row r="512" spans="2:25" x14ac:dyDescent="0.25">
      <c r="B512" s="1" t="s">
        <v>79</v>
      </c>
      <c r="C512" s="41" t="s">
        <v>43</v>
      </c>
      <c r="D512" s="28"/>
      <c r="E512" s="19">
        <f t="shared" si="308"/>
        <v>7.1026708074534168</v>
      </c>
      <c r="F512" s="19">
        <f t="shared" si="309"/>
        <v>0</v>
      </c>
      <c r="G512" s="19">
        <f t="shared" si="310"/>
        <v>78.317611701061907</v>
      </c>
      <c r="H512" s="19">
        <f t="shared" si="311"/>
        <v>1345.2804716285925</v>
      </c>
      <c r="I512" s="19">
        <f t="shared" si="312"/>
        <v>359.76204465334905</v>
      </c>
      <c r="J512" s="19">
        <f t="shared" si="312"/>
        <v>256.32854221202945</v>
      </c>
      <c r="K512" s="40"/>
      <c r="L512" s="36">
        <f t="shared" si="313"/>
        <v>2.1937382431233363</v>
      </c>
      <c r="M512" s="36">
        <f t="shared" si="314"/>
        <v>191.78477257745544</v>
      </c>
      <c r="N512" s="36">
        <f t="shared" si="315"/>
        <v>139.08749395052948</v>
      </c>
      <c r="O512" s="36">
        <f t="shared" si="316"/>
        <v>19.610316875460462</v>
      </c>
      <c r="P512" s="36">
        <f t="shared" si="317"/>
        <v>435.9916967966148</v>
      </c>
      <c r="Q512" s="36">
        <f t="shared" si="317"/>
        <v>310.64176368051733</v>
      </c>
      <c r="R512" s="42"/>
      <c r="S512" s="35">
        <f t="shared" si="318"/>
        <v>0.83117775805974592</v>
      </c>
      <c r="T512" s="35">
        <f t="shared" si="319"/>
        <v>161.36603995299646</v>
      </c>
      <c r="U512" s="35">
        <f t="shared" si="320"/>
        <v>148.09228358512203</v>
      </c>
      <c r="V512" s="35">
        <f t="shared" si="321"/>
        <v>6.7490051584376731</v>
      </c>
      <c r="W512" s="35">
        <f t="shared" si="322"/>
        <v>335.45310543452052</v>
      </c>
      <c r="X512" s="35">
        <f t="shared" si="322"/>
        <v>239.00855238740203</v>
      </c>
      <c r="Y512" s="44"/>
    </row>
    <row r="513" spans="2:25" x14ac:dyDescent="0.25">
      <c r="B513" s="1" t="s">
        <v>76</v>
      </c>
      <c r="C513" s="41" t="s">
        <v>43</v>
      </c>
      <c r="D513" s="28"/>
      <c r="E513" s="19">
        <f t="shared" si="308"/>
        <v>241.49080745341612</v>
      </c>
      <c r="F513" s="19">
        <f t="shared" si="309"/>
        <v>0</v>
      </c>
      <c r="G513" s="19">
        <f t="shared" si="310"/>
        <v>150.10875576036864</v>
      </c>
      <c r="H513" s="19">
        <f t="shared" si="311"/>
        <v>4715.2759965163796</v>
      </c>
      <c r="I513" s="19">
        <f t="shared" si="312"/>
        <v>71.952408930669819</v>
      </c>
      <c r="J513" s="19">
        <f t="shared" si="312"/>
        <v>495.71549675409221</v>
      </c>
      <c r="K513" s="40"/>
      <c r="L513" s="36">
        <f t="shared" si="313"/>
        <v>74.587100266193431</v>
      </c>
      <c r="M513" s="36">
        <f t="shared" si="314"/>
        <v>5.4795649307844423</v>
      </c>
      <c r="N513" s="36">
        <f t="shared" si="315"/>
        <v>266.58436340518142</v>
      </c>
      <c r="O513" s="36">
        <f t="shared" si="316"/>
        <v>68.735151068533128</v>
      </c>
      <c r="P513" s="36">
        <f t="shared" si="317"/>
        <v>87.198339359322958</v>
      </c>
      <c r="Q513" s="36">
        <f t="shared" si="317"/>
        <v>600.75220210193288</v>
      </c>
      <c r="R513" s="42"/>
      <c r="S513" s="35">
        <f t="shared" si="318"/>
        <v>28.260043774031359</v>
      </c>
      <c r="T513" s="35">
        <f t="shared" si="319"/>
        <v>4.6104582843713278</v>
      </c>
      <c r="U513" s="35">
        <f t="shared" si="320"/>
        <v>283.84354353815053</v>
      </c>
      <c r="V513" s="35">
        <f t="shared" si="321"/>
        <v>23.655603939170433</v>
      </c>
      <c r="W513" s="35">
        <f t="shared" si="322"/>
        <v>67.090621086904108</v>
      </c>
      <c r="X513" s="35">
        <f t="shared" si="322"/>
        <v>462.22025160660098</v>
      </c>
      <c r="Y513" s="44"/>
    </row>
    <row r="514" spans="2:25" x14ac:dyDescent="0.25">
      <c r="B514" s="1" t="s">
        <v>85</v>
      </c>
      <c r="C514" s="41" t="s">
        <v>43</v>
      </c>
      <c r="D514" s="28"/>
      <c r="E514" s="19">
        <f t="shared" si="308"/>
        <v>262.79881987577642</v>
      </c>
      <c r="F514" s="19">
        <f t="shared" si="309"/>
        <v>0</v>
      </c>
      <c r="G514" s="19">
        <f t="shared" si="310"/>
        <v>137.05582047685834</v>
      </c>
      <c r="H514" s="19">
        <f t="shared" si="311"/>
        <v>224.21341193809877</v>
      </c>
      <c r="I514" s="19">
        <f t="shared" si="312"/>
        <v>215.85722679200944</v>
      </c>
      <c r="J514" s="19">
        <f t="shared" si="312"/>
        <v>1040.4571633065468</v>
      </c>
      <c r="K514" s="40"/>
      <c r="L514" s="36">
        <f t="shared" si="313"/>
        <v>81.168314995563449</v>
      </c>
      <c r="M514" s="36">
        <f t="shared" si="314"/>
        <v>109.59129861568883</v>
      </c>
      <c r="N514" s="36">
        <f t="shared" si="315"/>
        <v>243.40311441342655</v>
      </c>
      <c r="O514" s="36">
        <f t="shared" si="316"/>
        <v>3.2683861459100765</v>
      </c>
      <c r="P514" s="36">
        <f t="shared" si="317"/>
        <v>261.59501807796886</v>
      </c>
      <c r="Q514" s="36">
        <f t="shared" si="317"/>
        <v>1260.9186844913349</v>
      </c>
      <c r="R514" s="42"/>
      <c r="S514" s="35">
        <f t="shared" si="318"/>
        <v>30.753577048210598</v>
      </c>
      <c r="T514" s="35">
        <f t="shared" si="319"/>
        <v>92.209165687426548</v>
      </c>
      <c r="U514" s="35">
        <f t="shared" si="320"/>
        <v>259.16149627396351</v>
      </c>
      <c r="V514" s="35">
        <f t="shared" si="321"/>
        <v>1.1248341930729455</v>
      </c>
      <c r="W514" s="35">
        <f t="shared" si="322"/>
        <v>201.27186326071231</v>
      </c>
      <c r="X514" s="35">
        <f t="shared" si="322"/>
        <v>970.15399953899509</v>
      </c>
      <c r="Y514" s="44"/>
    </row>
    <row r="515" spans="2:25" x14ac:dyDescent="0.25">
      <c r="B515" s="1" t="s">
        <v>87</v>
      </c>
      <c r="C515" s="41" t="s">
        <v>43</v>
      </c>
      <c r="D515" s="28"/>
      <c r="E515" s="19">
        <f t="shared" si="308"/>
        <v>21.308012422360246</v>
      </c>
      <c r="F515" s="19">
        <f t="shared" si="309"/>
        <v>0</v>
      </c>
      <c r="G515" s="19">
        <f t="shared" si="310"/>
        <v>26.105870567020631</v>
      </c>
      <c r="H515" s="19">
        <f t="shared" si="311"/>
        <v>149.4756079587325</v>
      </c>
      <c r="I515" s="19">
        <f t="shared" si="312"/>
        <v>23.984136310223271</v>
      </c>
      <c r="J515" s="19">
        <f t="shared" si="312"/>
        <v>260.2158243143848</v>
      </c>
      <c r="K515" s="40"/>
      <c r="L515" s="36">
        <f t="shared" si="313"/>
        <v>6.581214729370009</v>
      </c>
      <c r="M515" s="36">
        <f t="shared" si="314"/>
        <v>654.80800922874073</v>
      </c>
      <c r="N515" s="36">
        <f t="shared" si="315"/>
        <v>46.362497983509819</v>
      </c>
      <c r="O515" s="36">
        <f t="shared" si="316"/>
        <v>2.1789240972733843</v>
      </c>
      <c r="P515" s="36">
        <f t="shared" si="317"/>
        <v>29.066113119774318</v>
      </c>
      <c r="Q515" s="36">
        <f t="shared" si="317"/>
        <v>315.35271844887279</v>
      </c>
      <c r="R515" s="42"/>
      <c r="S515" s="35">
        <f t="shared" si="318"/>
        <v>2.4935332741792373</v>
      </c>
      <c r="T515" s="35">
        <f t="shared" si="319"/>
        <v>550.94976498237361</v>
      </c>
      <c r="U515" s="35">
        <f t="shared" si="320"/>
        <v>49.364094528374004</v>
      </c>
      <c r="V515" s="35">
        <f t="shared" si="321"/>
        <v>0.74988946204863038</v>
      </c>
      <c r="W515" s="35">
        <f t="shared" si="322"/>
        <v>22.363540362301368</v>
      </c>
      <c r="X515" s="35">
        <f t="shared" si="322"/>
        <v>242.63317280613356</v>
      </c>
      <c r="Y515" s="44"/>
    </row>
    <row r="516" spans="2:25" x14ac:dyDescent="0.25">
      <c r="B516" s="1" t="s">
        <v>77</v>
      </c>
      <c r="C516" s="41" t="s">
        <v>43</v>
      </c>
      <c r="D516" s="28"/>
      <c r="E516" s="19">
        <f t="shared" si="308"/>
        <v>127.8480745341615</v>
      </c>
      <c r="F516" s="19">
        <f t="shared" si="309"/>
        <v>0</v>
      </c>
      <c r="G516" s="19">
        <f t="shared" si="310"/>
        <v>84.844079342817054</v>
      </c>
      <c r="H516" s="19">
        <f t="shared" si="311"/>
        <v>2405.1984189723321</v>
      </c>
      <c r="I516" s="19">
        <f t="shared" si="312"/>
        <v>431.71445358401888</v>
      </c>
      <c r="J516" s="19">
        <f t="shared" si="312"/>
        <v>310.98256818842862</v>
      </c>
      <c r="K516" s="40"/>
      <c r="L516" s="36">
        <f t="shared" si="313"/>
        <v>39.487288376220057</v>
      </c>
      <c r="M516" s="36">
        <f t="shared" si="314"/>
        <v>71.234344100197745</v>
      </c>
      <c r="N516" s="36">
        <f t="shared" si="315"/>
        <v>150.6781184464069</v>
      </c>
      <c r="O516" s="36">
        <f t="shared" si="316"/>
        <v>35.060869565217189</v>
      </c>
      <c r="P516" s="36">
        <f t="shared" si="317"/>
        <v>523.19003615593772</v>
      </c>
      <c r="Q516" s="36">
        <f t="shared" si="317"/>
        <v>376.87638146844108</v>
      </c>
      <c r="R516" s="42"/>
      <c r="S516" s="35">
        <f t="shared" si="318"/>
        <v>14.961199645075428</v>
      </c>
      <c r="T516" s="35">
        <f t="shared" si="319"/>
        <v>59.935957696827259</v>
      </c>
      <c r="U516" s="35">
        <f t="shared" si="320"/>
        <v>160.43330721721551</v>
      </c>
      <c r="V516" s="35">
        <f t="shared" si="321"/>
        <v>12.066403162055236</v>
      </c>
      <c r="W516" s="35">
        <f t="shared" si="322"/>
        <v>402.54372652142462</v>
      </c>
      <c r="X516" s="35">
        <f t="shared" si="322"/>
        <v>289.96963349852308</v>
      </c>
      <c r="Y516" s="44"/>
    </row>
    <row r="517" spans="2:25" x14ac:dyDescent="0.25">
      <c r="B517" s="1" t="s">
        <v>81</v>
      </c>
      <c r="C517" s="41" t="s">
        <v>43</v>
      </c>
      <c r="D517" s="28"/>
      <c r="E517" s="19">
        <f t="shared" si="308"/>
        <v>92.334720496894406</v>
      </c>
      <c r="F517" s="19">
        <f t="shared" si="309"/>
        <v>0</v>
      </c>
      <c r="G517" s="19">
        <f t="shared" si="310"/>
        <v>156.63522340212381</v>
      </c>
      <c r="H517" s="19">
        <f t="shared" si="311"/>
        <v>4783.2194546794399</v>
      </c>
      <c r="I517" s="19">
        <f t="shared" si="312"/>
        <v>167.88895417156292</v>
      </c>
      <c r="J517" s="19">
        <f t="shared" si="312"/>
        <v>699.24662533711603</v>
      </c>
      <c r="K517" s="40"/>
      <c r="L517" s="36">
        <f t="shared" si="313"/>
        <v>28.518597160603367</v>
      </c>
      <c r="M517" s="36">
        <f t="shared" si="314"/>
        <v>389.04911008569536</v>
      </c>
      <c r="N517" s="36">
        <f t="shared" si="315"/>
        <v>278.17498790105896</v>
      </c>
      <c r="O517" s="36">
        <f t="shared" si="316"/>
        <v>69.725571112748298</v>
      </c>
      <c r="P517" s="36">
        <f t="shared" si="317"/>
        <v>203.4627918384202</v>
      </c>
      <c r="Q517" s="36">
        <f t="shared" si="317"/>
        <v>847.40935624209919</v>
      </c>
      <c r="R517" s="42"/>
      <c r="S517" s="35">
        <f t="shared" si="318"/>
        <v>10.805310854776696</v>
      </c>
      <c r="T517" s="35">
        <f t="shared" si="319"/>
        <v>327.34253819036428</v>
      </c>
      <c r="U517" s="35">
        <f t="shared" si="320"/>
        <v>296.18456717024407</v>
      </c>
      <c r="V517" s="35">
        <f t="shared" si="321"/>
        <v>23.996462785556172</v>
      </c>
      <c r="W517" s="35">
        <f t="shared" si="322"/>
        <v>156.54478253610958</v>
      </c>
      <c r="X517" s="35">
        <f t="shared" si="322"/>
        <v>651.99888487391786</v>
      </c>
      <c r="Y517" s="44"/>
    </row>
    <row r="518" spans="2:25" x14ac:dyDescent="0.25">
      <c r="B518" s="1" t="s">
        <v>75</v>
      </c>
      <c r="C518" s="41" t="s">
        <v>43</v>
      </c>
      <c r="D518" s="28"/>
      <c r="E518" s="19">
        <f t="shared" si="308"/>
        <v>99.437391304347813</v>
      </c>
      <c r="F518" s="19">
        <f t="shared" si="309"/>
        <v>0</v>
      </c>
      <c r="G518" s="19">
        <f t="shared" si="310"/>
        <v>110.94994990983768</v>
      </c>
      <c r="H518" s="19">
        <f t="shared" si="311"/>
        <v>10103.192228847058</v>
      </c>
      <c r="I518" s="19">
        <f t="shared" si="312"/>
        <v>239.84136310223269</v>
      </c>
      <c r="J518" s="19">
        <f t="shared" si="312"/>
        <v>390.52680344707341</v>
      </c>
      <c r="K518" s="40"/>
      <c r="L518" s="36">
        <f t="shared" si="313"/>
        <v>30.712335403726705</v>
      </c>
      <c r="M518" s="36">
        <f t="shared" si="314"/>
        <v>271.23846407382985</v>
      </c>
      <c r="N518" s="36">
        <f t="shared" si="315"/>
        <v>197.04061642991672</v>
      </c>
      <c r="O518" s="36">
        <f t="shared" si="316"/>
        <v>147.27546057479651</v>
      </c>
      <c r="P518" s="36">
        <f t="shared" si="317"/>
        <v>290.66113119774315</v>
      </c>
      <c r="Q518" s="36">
        <f t="shared" si="317"/>
        <v>473.27517232538753</v>
      </c>
      <c r="R518" s="42"/>
      <c r="S518" s="35">
        <f t="shared" si="318"/>
        <v>11.636488612836443</v>
      </c>
      <c r="T518" s="35">
        <f t="shared" si="319"/>
        <v>228.21768507638072</v>
      </c>
      <c r="U518" s="35">
        <f t="shared" si="320"/>
        <v>209.79740174558953</v>
      </c>
      <c r="V518" s="35">
        <f t="shared" si="321"/>
        <v>50.685710457559701</v>
      </c>
      <c r="W518" s="35">
        <f t="shared" si="322"/>
        <v>223.63540362301367</v>
      </c>
      <c r="X518" s="35">
        <f t="shared" si="322"/>
        <v>364.13910505196992</v>
      </c>
      <c r="Y518" s="44"/>
    </row>
    <row r="519" spans="2:25" x14ac:dyDescent="0.25">
      <c r="B519" s="2" t="s">
        <v>41</v>
      </c>
      <c r="C519" s="18" t="s">
        <v>43</v>
      </c>
      <c r="D519" s="28"/>
      <c r="E519" s="10">
        <f>SUM(E503:E518)</f>
        <v>6960.6173913043476</v>
      </c>
      <c r="F519" s="10">
        <f t="shared" ref="F519" si="323">SUM(F503:F518)</f>
        <v>0</v>
      </c>
      <c r="G519" s="10">
        <f t="shared" ref="G519" si="324">SUM(G503:G518)</f>
        <v>1416.2434782608691</v>
      </c>
      <c r="H519" s="10">
        <f t="shared" ref="H519" si="325">SUM(H503:H518)</f>
        <v>39685.773913043478</v>
      </c>
      <c r="I519" s="10">
        <f t="shared" ref="I519" si="326">SUM(I503:I518)</f>
        <v>3549.652173913044</v>
      </c>
      <c r="J519" s="10">
        <f>SUM(J503:J518)</f>
        <v>8282.5217391304341</v>
      </c>
      <c r="K519" s="10">
        <f t="shared" ref="K519" si="327">SUM(K503:K518)</f>
        <v>0</v>
      </c>
      <c r="L519" s="33">
        <f t="shared" ref="L519" si="328">SUM(L503:L518)</f>
        <v>2149.8634782608697</v>
      </c>
      <c r="M519" s="33">
        <f t="shared" ref="M519" si="329">SUM(M503:M518)</f>
        <v>3594.5945945945932</v>
      </c>
      <c r="N519" s="33">
        <f t="shared" ref="N519" si="330">SUM(N503:N518)</f>
        <v>2515.1655156054071</v>
      </c>
      <c r="O519" s="33">
        <f t="shared" ref="O519" si="331">SUM(O503:O518)</f>
        <v>578.50434782608363</v>
      </c>
      <c r="P519" s="33">
        <f t="shared" ref="P519" si="332">SUM(P503:P518)</f>
        <v>4301.7847417265984</v>
      </c>
      <c r="Q519" s="33">
        <f t="shared" ref="Q519" si="333">SUM(Q503:Q518)</f>
        <v>10037.497730695392</v>
      </c>
      <c r="R519" s="33">
        <f t="shared" ref="R519" si="334">SUM(R503:R518)</f>
        <v>15533.91304347826</v>
      </c>
      <c r="S519" s="34">
        <f t="shared" ref="S519" si="335">SUM(S503:S518)</f>
        <v>814.55420289855101</v>
      </c>
      <c r="T519" s="34">
        <f t="shared" ref="T519" si="336">SUM(T503:T518)</f>
        <v>3024.4606345475913</v>
      </c>
      <c r="U519" s="34">
        <f t="shared" ref="U519" si="337">SUM(U503:U518)</f>
        <v>2678.0021281642894</v>
      </c>
      <c r="V519" s="34">
        <f t="shared" ref="V519" si="338">SUM(V503:V518)</f>
        <v>199.09565217391136</v>
      </c>
      <c r="W519" s="34">
        <f t="shared" ref="W519" si="339">SUM(W503:W518)</f>
        <v>3309.8039736206033</v>
      </c>
      <c r="X519" s="34">
        <f t="shared" ref="X519" si="340">SUM(X503:X518)</f>
        <v>7722.87593844807</v>
      </c>
      <c r="Y519" s="34">
        <f t="shared" ref="Y519" si="341">SUM(Y503:Y518)</f>
        <v>63627.130434782615</v>
      </c>
    </row>
    <row r="522" spans="2:25" x14ac:dyDescent="0.25">
      <c r="B522" s="1" t="s">
        <v>104</v>
      </c>
    </row>
    <row r="523" spans="2:25" x14ac:dyDescent="0.25">
      <c r="B523" s="50"/>
    </row>
    <row r="524" spans="2:25" x14ac:dyDescent="0.25">
      <c r="B524" s="2" t="s">
        <v>22</v>
      </c>
    </row>
    <row r="525" spans="2:25" x14ac:dyDescent="0.25">
      <c r="B525" s="2" t="s">
        <v>137</v>
      </c>
      <c r="C525" s="1" t="s">
        <v>133</v>
      </c>
      <c r="D525" s="2" t="s">
        <v>105</v>
      </c>
      <c r="E525" s="11" t="s">
        <v>23</v>
      </c>
      <c r="F525" s="11" t="s">
        <v>24</v>
      </c>
      <c r="G525" s="11" t="s">
        <v>25</v>
      </c>
      <c r="H525" s="11" t="s">
        <v>32</v>
      </c>
      <c r="I525" s="11" t="s">
        <v>72</v>
      </c>
      <c r="J525" s="11" t="s">
        <v>94</v>
      </c>
      <c r="K525" s="1" t="s">
        <v>159</v>
      </c>
    </row>
    <row r="526" spans="2:25" x14ac:dyDescent="0.25">
      <c r="B526" s="1" t="s">
        <v>83</v>
      </c>
      <c r="C526" s="41" t="s">
        <v>43</v>
      </c>
      <c r="D526" s="37">
        <f>SUM(E526:J526)</f>
        <v>3147.5216393619125</v>
      </c>
      <c r="E526" s="19">
        <f>E461+L461+S461</f>
        <v>144.91238218167712</v>
      </c>
      <c r="F526" s="19">
        <f t="shared" ref="F526:K526" si="342">F461+M461+T461</f>
        <v>331.07888674729872</v>
      </c>
      <c r="G526" s="19">
        <f t="shared" si="342"/>
        <v>342.45631786475195</v>
      </c>
      <c r="H526" s="19">
        <f t="shared" si="342"/>
        <v>472.13677229182008</v>
      </c>
      <c r="I526" s="19">
        <f t="shared" si="342"/>
        <v>527.86821060369857</v>
      </c>
      <c r="J526" s="19">
        <f t="shared" si="342"/>
        <v>1329.069069672666</v>
      </c>
      <c r="K526" s="40">
        <f t="shared" si="342"/>
        <v>51949.434782608689</v>
      </c>
    </row>
    <row r="527" spans="2:25" x14ac:dyDescent="0.25">
      <c r="B527" s="1" t="s">
        <v>78</v>
      </c>
      <c r="C527" s="41" t="s">
        <v>43</v>
      </c>
      <c r="D527" s="37">
        <f t="shared" ref="D527:D541" si="343">SUM(E527:J527)</f>
        <v>4344.9426837611991</v>
      </c>
      <c r="E527" s="19">
        <f t="shared" ref="E527:E541" si="344">E462+L462+S462</f>
        <v>420.84143866459652</v>
      </c>
      <c r="F527" s="19">
        <f t="shared" ref="F527:F541" si="345">F462+M462+T462</f>
        <v>586.00962954271881</v>
      </c>
      <c r="G527" s="19">
        <f t="shared" ref="G527:G541" si="346">G462+N462+U462</f>
        <v>256.84223839856395</v>
      </c>
      <c r="H527" s="19">
        <f t="shared" ref="H527:H541" si="347">H462+O462+V462</f>
        <v>1609.5571782675684</v>
      </c>
      <c r="I527" s="19">
        <f t="shared" ref="I527:I541" si="348">I462+P462+W462</f>
        <v>575.85622974948933</v>
      </c>
      <c r="J527" s="19">
        <f t="shared" ref="J527:J541" si="349">J462+Q462+X462</f>
        <v>895.83596913826204</v>
      </c>
      <c r="K527" s="40"/>
    </row>
    <row r="528" spans="2:25" x14ac:dyDescent="0.25">
      <c r="B528" s="1" t="s">
        <v>86</v>
      </c>
      <c r="C528" s="41" t="s">
        <v>43</v>
      </c>
      <c r="D528" s="37">
        <f t="shared" si="343"/>
        <v>3060.729745967551</v>
      </c>
      <c r="E528" s="19">
        <f t="shared" si="344"/>
        <v>1.9851011257763989</v>
      </c>
      <c r="F528" s="19">
        <f t="shared" si="345"/>
        <v>9.932366602418961</v>
      </c>
      <c r="G528" s="19">
        <f t="shared" si="346"/>
        <v>239.71942250532635</v>
      </c>
      <c r="H528" s="19">
        <f t="shared" si="347"/>
        <v>372.88074629865343</v>
      </c>
      <c r="I528" s="19">
        <f t="shared" si="348"/>
        <v>1535.6166126653047</v>
      </c>
      <c r="J528" s="19">
        <f t="shared" si="349"/>
        <v>900.59549677007101</v>
      </c>
      <c r="K528" s="40"/>
    </row>
    <row r="529" spans="2:11" x14ac:dyDescent="0.25">
      <c r="B529" s="1" t="s">
        <v>80</v>
      </c>
      <c r="C529" s="41" t="s">
        <v>43</v>
      </c>
      <c r="D529" s="37">
        <f t="shared" si="343"/>
        <v>1508.1277981145001</v>
      </c>
      <c r="E529" s="19">
        <f t="shared" si="344"/>
        <v>228.28662946428585</v>
      </c>
      <c r="F529" s="19">
        <f t="shared" si="345"/>
        <v>6.6215777349459746</v>
      </c>
      <c r="G529" s="19">
        <f t="shared" si="346"/>
        <v>68.491263572950388</v>
      </c>
      <c r="H529" s="19">
        <f t="shared" si="347"/>
        <v>517.74089234273458</v>
      </c>
      <c r="I529" s="19">
        <f t="shared" si="348"/>
        <v>239.94009572895391</v>
      </c>
      <c r="J529" s="19">
        <f t="shared" si="349"/>
        <v>447.04733927062944</v>
      </c>
      <c r="K529" s="40"/>
    </row>
    <row r="530" spans="2:11" x14ac:dyDescent="0.25">
      <c r="B530" s="1" t="s">
        <v>82</v>
      </c>
      <c r="C530" s="41" t="s">
        <v>43</v>
      </c>
      <c r="D530" s="37">
        <f t="shared" si="343"/>
        <v>3345.4754076155418</v>
      </c>
      <c r="E530" s="19">
        <f t="shared" si="344"/>
        <v>21.836112383540385</v>
      </c>
      <c r="F530" s="19">
        <f t="shared" si="345"/>
        <v>195.33654318090623</v>
      </c>
      <c r="G530" s="19">
        <f t="shared" si="346"/>
        <v>222.59660661208875</v>
      </c>
      <c r="H530" s="19">
        <f t="shared" si="347"/>
        <v>1547.8574864339782</v>
      </c>
      <c r="I530" s="19">
        <f t="shared" si="348"/>
        <v>239.94009572895391</v>
      </c>
      <c r="J530" s="19">
        <f t="shared" si="349"/>
        <v>1117.9085632760743</v>
      </c>
      <c r="K530" s="40"/>
    </row>
    <row r="531" spans="2:11" x14ac:dyDescent="0.25">
      <c r="B531" s="1" t="s">
        <v>88</v>
      </c>
      <c r="C531" s="41" t="s">
        <v>43</v>
      </c>
      <c r="D531" s="37">
        <f t="shared" si="343"/>
        <v>2375.7310111012512</v>
      </c>
      <c r="E531" s="19">
        <f t="shared" si="344"/>
        <v>371.21391052018663</v>
      </c>
      <c r="F531" s="19">
        <f t="shared" si="345"/>
        <v>66.215777349459756</v>
      </c>
      <c r="G531" s="19">
        <f t="shared" si="346"/>
        <v>136.98252714590078</v>
      </c>
      <c r="H531" s="19">
        <f t="shared" si="347"/>
        <v>16.095571782675687</v>
      </c>
      <c r="I531" s="19">
        <f t="shared" si="348"/>
        <v>431.89217231211705</v>
      </c>
      <c r="J531" s="19">
        <f t="shared" si="349"/>
        <v>1353.331051990911</v>
      </c>
      <c r="K531" s="40"/>
    </row>
    <row r="532" spans="2:11" x14ac:dyDescent="0.25">
      <c r="B532" s="1" t="s">
        <v>106</v>
      </c>
      <c r="C532" s="41" t="s">
        <v>43</v>
      </c>
      <c r="D532" s="37">
        <f t="shared" si="343"/>
        <v>4788.0117088780207</v>
      </c>
      <c r="E532" s="19">
        <f t="shared" si="344"/>
        <v>43.67222476708077</v>
      </c>
      <c r="F532" s="19">
        <f t="shared" si="345"/>
        <v>910.46693855507147</v>
      </c>
      <c r="G532" s="19">
        <f t="shared" si="346"/>
        <v>325.33350197151429</v>
      </c>
      <c r="H532" s="19">
        <f t="shared" si="347"/>
        <v>1032.7991893883566</v>
      </c>
      <c r="I532" s="19">
        <f t="shared" si="348"/>
        <v>95.976038291581546</v>
      </c>
      <c r="J532" s="19">
        <f t="shared" si="349"/>
        <v>2379.7638159044154</v>
      </c>
      <c r="K532" s="40"/>
    </row>
    <row r="533" spans="2:11" x14ac:dyDescent="0.25">
      <c r="B533" s="1" t="s">
        <v>84</v>
      </c>
      <c r="C533" s="41" t="s">
        <v>43</v>
      </c>
      <c r="D533" s="37">
        <f t="shared" si="343"/>
        <v>1120.5380908520524</v>
      </c>
      <c r="E533" s="19">
        <f t="shared" si="344"/>
        <v>59.553033773291958</v>
      </c>
      <c r="F533" s="19">
        <f t="shared" si="345"/>
        <v>0</v>
      </c>
      <c r="G533" s="19">
        <f t="shared" si="346"/>
        <v>68.491263572950388</v>
      </c>
      <c r="H533" s="19">
        <f t="shared" si="347"/>
        <v>372.88074629865343</v>
      </c>
      <c r="I533" s="19">
        <f t="shared" si="348"/>
        <v>191.95207658316309</v>
      </c>
      <c r="J533" s="19">
        <f t="shared" si="349"/>
        <v>427.66097062399342</v>
      </c>
      <c r="K533" s="40"/>
    </row>
    <row r="534" spans="2:11" x14ac:dyDescent="0.25">
      <c r="B534" s="1" t="s">
        <v>89</v>
      </c>
      <c r="C534" s="41" t="s">
        <v>43</v>
      </c>
      <c r="D534" s="37">
        <f t="shared" si="343"/>
        <v>2119.9176385066748</v>
      </c>
      <c r="E534" s="19">
        <f t="shared" si="344"/>
        <v>414.88613528726734</v>
      </c>
      <c r="F534" s="19">
        <f t="shared" si="345"/>
        <v>192.02575431343325</v>
      </c>
      <c r="G534" s="19">
        <f t="shared" si="346"/>
        <v>102.73689535942557</v>
      </c>
      <c r="H534" s="19">
        <f t="shared" si="347"/>
        <v>359.46776981309029</v>
      </c>
      <c r="I534" s="19">
        <f t="shared" si="348"/>
        <v>239.94009572895391</v>
      </c>
      <c r="J534" s="19">
        <f t="shared" si="349"/>
        <v>810.86098800450441</v>
      </c>
      <c r="K534" s="40"/>
    </row>
    <row r="535" spans="2:11" x14ac:dyDescent="0.25">
      <c r="B535" s="1" t="s">
        <v>79</v>
      </c>
      <c r="C535" s="41" t="s">
        <v>43</v>
      </c>
      <c r="D535" s="37">
        <f t="shared" si="343"/>
        <v>2203.0563924202474</v>
      </c>
      <c r="E535" s="19">
        <f t="shared" si="344"/>
        <v>1.9851011257763989</v>
      </c>
      <c r="F535" s="19">
        <f t="shared" si="345"/>
        <v>231.75522072310906</v>
      </c>
      <c r="G535" s="19">
        <f t="shared" si="346"/>
        <v>205.47379071885115</v>
      </c>
      <c r="H535" s="19">
        <f t="shared" si="347"/>
        <v>531.15386882829762</v>
      </c>
      <c r="I535" s="19">
        <f t="shared" si="348"/>
        <v>719.82028718686161</v>
      </c>
      <c r="J535" s="19">
        <f t="shared" si="349"/>
        <v>512.86812383735162</v>
      </c>
      <c r="K535" s="40"/>
    </row>
    <row r="536" spans="2:11" x14ac:dyDescent="0.25">
      <c r="B536" s="1" t="s">
        <v>76</v>
      </c>
      <c r="C536" s="41" t="s">
        <v>43</v>
      </c>
      <c r="D536" s="37">
        <f t="shared" si="343"/>
        <v>3465.4640992423756</v>
      </c>
      <c r="E536" s="19">
        <f t="shared" si="344"/>
        <v>67.493438276397555</v>
      </c>
      <c r="F536" s="19">
        <f t="shared" si="345"/>
        <v>6.6215777349459746</v>
      </c>
      <c r="G536" s="19">
        <f t="shared" si="346"/>
        <v>393.82476554446475</v>
      </c>
      <c r="H536" s="19">
        <f t="shared" si="347"/>
        <v>1861.7211361961542</v>
      </c>
      <c r="I536" s="19">
        <f t="shared" si="348"/>
        <v>143.96405743737233</v>
      </c>
      <c r="J536" s="19">
        <f t="shared" si="349"/>
        <v>991.83912405304022</v>
      </c>
      <c r="K536" s="40"/>
    </row>
    <row r="537" spans="2:11" x14ac:dyDescent="0.25">
      <c r="B537" s="1" t="s">
        <v>85</v>
      </c>
      <c r="C537" s="41" t="s">
        <v>43</v>
      </c>
      <c r="D537" s="37">
        <f t="shared" si="343"/>
        <v>3167.6481989647314</v>
      </c>
      <c r="E537" s="19">
        <f t="shared" si="344"/>
        <v>73.448741653726756</v>
      </c>
      <c r="F537" s="19">
        <f t="shared" si="345"/>
        <v>132.43155469891951</v>
      </c>
      <c r="G537" s="19">
        <f t="shared" si="346"/>
        <v>359.5791337579895</v>
      </c>
      <c r="H537" s="19">
        <f t="shared" si="347"/>
        <v>88.525644804716265</v>
      </c>
      <c r="I537" s="19">
        <f t="shared" si="348"/>
        <v>431.89217231211705</v>
      </c>
      <c r="J537" s="19">
        <f t="shared" si="349"/>
        <v>2081.7709517372623</v>
      </c>
      <c r="K537" s="40"/>
    </row>
    <row r="538" spans="2:11" x14ac:dyDescent="0.25">
      <c r="B538" s="1" t="s">
        <v>87</v>
      </c>
      <c r="C538" s="41" t="s">
        <v>43</v>
      </c>
      <c r="D538" s="37">
        <f t="shared" si="343"/>
        <v>1493.3761104625578</v>
      </c>
      <c r="E538" s="19">
        <f t="shared" si="344"/>
        <v>5.9553033773291952</v>
      </c>
      <c r="F538" s="19">
        <f t="shared" si="345"/>
        <v>791.27853932604387</v>
      </c>
      <c r="G538" s="19">
        <f t="shared" si="346"/>
        <v>68.491263572950388</v>
      </c>
      <c r="H538" s="19">
        <f t="shared" si="347"/>
        <v>59.01709653647751</v>
      </c>
      <c r="I538" s="19">
        <f t="shared" si="348"/>
        <v>47.988019145790773</v>
      </c>
      <c r="J538" s="19">
        <f t="shared" si="349"/>
        <v>520.64588850396603</v>
      </c>
      <c r="K538" s="40"/>
    </row>
    <row r="539" spans="2:11" x14ac:dyDescent="0.25">
      <c r="B539" s="1" t="s">
        <v>77</v>
      </c>
      <c r="C539" s="41" t="s">
        <v>43</v>
      </c>
      <c r="D539" s="37">
        <f t="shared" si="343"/>
        <v>2780.0531905616153</v>
      </c>
      <c r="E539" s="19">
        <f t="shared" si="344"/>
        <v>35.73182026397518</v>
      </c>
      <c r="F539" s="19">
        <f t="shared" si="345"/>
        <v>86.080510554297661</v>
      </c>
      <c r="G539" s="19">
        <f t="shared" si="346"/>
        <v>222.59660661208875</v>
      </c>
      <c r="H539" s="19">
        <f t="shared" si="347"/>
        <v>949.63873517786544</v>
      </c>
      <c r="I539" s="19">
        <f t="shared" si="348"/>
        <v>863.78434462423411</v>
      </c>
      <c r="J539" s="19">
        <f t="shared" si="349"/>
        <v>622.22117332915445</v>
      </c>
      <c r="K539" s="40"/>
    </row>
    <row r="540" spans="2:11" x14ac:dyDescent="0.25">
      <c r="B540" s="1" t="s">
        <v>81</v>
      </c>
      <c r="C540" s="41" t="s">
        <v>43</v>
      </c>
      <c r="D540" s="37">
        <f t="shared" si="343"/>
        <v>4530.4180901139716</v>
      </c>
      <c r="E540" s="19">
        <f t="shared" si="344"/>
        <v>25.80631463509318</v>
      </c>
      <c r="F540" s="19">
        <f t="shared" si="345"/>
        <v>470.1320191811642</v>
      </c>
      <c r="G540" s="19">
        <f t="shared" si="346"/>
        <v>410.9475814377023</v>
      </c>
      <c r="H540" s="19">
        <f t="shared" si="347"/>
        <v>1888.5470891672803</v>
      </c>
      <c r="I540" s="19">
        <f t="shared" si="348"/>
        <v>335.91613402053542</v>
      </c>
      <c r="J540" s="19">
        <f t="shared" si="349"/>
        <v>1399.0689516721959</v>
      </c>
      <c r="K540" s="40"/>
    </row>
    <row r="541" spans="2:11" x14ac:dyDescent="0.25">
      <c r="B541" s="1" t="s">
        <v>75</v>
      </c>
      <c r="C541" s="41" t="s">
        <v>43</v>
      </c>
      <c r="D541" s="37">
        <f t="shared" si="343"/>
        <v>5896.9219159853501</v>
      </c>
      <c r="E541" s="19">
        <f t="shared" si="344"/>
        <v>27.79141576086958</v>
      </c>
      <c r="F541" s="19">
        <f t="shared" si="345"/>
        <v>327.76809787982575</v>
      </c>
      <c r="G541" s="19">
        <f t="shared" si="346"/>
        <v>291.08787018503915</v>
      </c>
      <c r="H541" s="19">
        <f t="shared" si="347"/>
        <v>3989.019206806458</v>
      </c>
      <c r="I541" s="19">
        <f t="shared" si="348"/>
        <v>479.88019145790781</v>
      </c>
      <c r="J541" s="19">
        <f t="shared" si="349"/>
        <v>781.37513389524975</v>
      </c>
      <c r="K541" s="40"/>
    </row>
    <row r="542" spans="2:11" x14ac:dyDescent="0.25">
      <c r="B542" s="2" t="s">
        <v>41</v>
      </c>
      <c r="C542" s="18" t="s">
        <v>43</v>
      </c>
      <c r="D542" s="41"/>
      <c r="E542" s="10">
        <f>SUM(E526:E541)</f>
        <v>1945.3991032608706</v>
      </c>
      <c r="F542" s="10">
        <f t="shared" ref="F542" si="350">SUM(F526:F541)</f>
        <v>4343.7549941245597</v>
      </c>
      <c r="G542" s="10">
        <f t="shared" ref="G542" si="351">SUM(G526:G541)</f>
        <v>3715.6510488325584</v>
      </c>
      <c r="H542" s="10">
        <f t="shared" ref="H542" si="352">SUM(H526:H541)</f>
        <v>15669.03913043478</v>
      </c>
      <c r="I542" s="10">
        <f t="shared" ref="I542" si="353">SUM(I526:I541)</f>
        <v>7102.2268335770368</v>
      </c>
      <c r="J542" s="10">
        <f>SUM(J526:J541)</f>
        <v>16571.86261167975</v>
      </c>
      <c r="K542" s="10">
        <f t="shared" ref="K542" si="354">SUM(K526:K541)</f>
        <v>51949.434782608689</v>
      </c>
    </row>
    <row r="545" spans="2:11" x14ac:dyDescent="0.25">
      <c r="B545" s="2" t="s">
        <v>28</v>
      </c>
    </row>
    <row r="546" spans="2:11" x14ac:dyDescent="0.25">
      <c r="B546" s="2" t="s">
        <v>137</v>
      </c>
      <c r="C546" s="1" t="s">
        <v>133</v>
      </c>
      <c r="D546" s="2" t="s">
        <v>105</v>
      </c>
      <c r="E546" s="11" t="s">
        <v>23</v>
      </c>
      <c r="F546" s="11" t="s">
        <v>24</v>
      </c>
      <c r="G546" s="11" t="s">
        <v>25</v>
      </c>
      <c r="H546" s="11" t="s">
        <v>32</v>
      </c>
      <c r="I546" s="11" t="s">
        <v>72</v>
      </c>
      <c r="J546" s="11" t="s">
        <v>94</v>
      </c>
      <c r="K546" s="1" t="s">
        <v>159</v>
      </c>
    </row>
    <row r="547" spans="2:11" x14ac:dyDescent="0.25">
      <c r="B547" s="1" t="s">
        <v>83</v>
      </c>
      <c r="C547" s="41" t="s">
        <v>43</v>
      </c>
      <c r="D547" s="37">
        <f>SUM(E547:J547)</f>
        <v>3586.8920154793423</v>
      </c>
      <c r="E547" s="19">
        <f>E482+L482+S482</f>
        <v>175.46631653911564</v>
      </c>
      <c r="F547" s="19">
        <f t="shared" ref="F547:F562" si="355">F482+M482+T482</f>
        <v>362.61020929466054</v>
      </c>
      <c r="G547" s="19">
        <f t="shared" ref="G547:G562" si="356">G482+N482+U482</f>
        <v>390.94831741561927</v>
      </c>
      <c r="H547" s="19">
        <f t="shared" ref="H547:H562" si="357">H482+O482+V482</f>
        <v>607.97288135593237</v>
      </c>
      <c r="I547" s="19">
        <f t="shared" ref="I547:I562" si="358">I482+P482+W482</f>
        <v>582.71975189671491</v>
      </c>
      <c r="J547" s="19">
        <f t="shared" ref="J547:J562" si="359">J482+Q482+X482</f>
        <v>1467.1745389772998</v>
      </c>
      <c r="K547" s="40">
        <f t="shared" ref="K547" si="360">K482+R482+Y482</f>
        <v>56897</v>
      </c>
    </row>
    <row r="548" spans="2:11" x14ac:dyDescent="0.25">
      <c r="B548" s="1" t="s">
        <v>78</v>
      </c>
      <c r="C548" s="41" t="s">
        <v>43</v>
      </c>
      <c r="D548" s="37">
        <f t="shared" ref="D548:D562" si="361">SUM(E548:J548)</f>
        <v>5141.8573854158349</v>
      </c>
      <c r="E548" s="19">
        <f t="shared" ref="E548:E562" si="362">E483+L483+S483</f>
        <v>509.57341241496601</v>
      </c>
      <c r="F548" s="19">
        <f t="shared" si="355"/>
        <v>641.8200704515491</v>
      </c>
      <c r="G548" s="19">
        <f t="shared" si="356"/>
        <v>293.21123806171448</v>
      </c>
      <c r="H548" s="19">
        <f t="shared" si="357"/>
        <v>2072.6348228043148</v>
      </c>
      <c r="I548" s="19">
        <f t="shared" si="358"/>
        <v>635.69427479641627</v>
      </c>
      <c r="J548" s="19">
        <f t="shared" si="359"/>
        <v>988.92356688687426</v>
      </c>
      <c r="K548" s="40"/>
    </row>
    <row r="549" spans="2:11" x14ac:dyDescent="0.25">
      <c r="B549" s="1" t="s">
        <v>86</v>
      </c>
      <c r="C549" s="41" t="s">
        <v>43</v>
      </c>
      <c r="D549" s="37">
        <f t="shared" si="361"/>
        <v>3456.4685738954572</v>
      </c>
      <c r="E549" s="19">
        <f t="shared" si="362"/>
        <v>2.4036481717687073</v>
      </c>
      <c r="F549" s="19">
        <f t="shared" si="355"/>
        <v>10.878306278839814</v>
      </c>
      <c r="G549" s="19">
        <f t="shared" si="356"/>
        <v>273.6638221909335</v>
      </c>
      <c r="H549" s="19">
        <f t="shared" si="357"/>
        <v>480.16040061633294</v>
      </c>
      <c r="I549" s="19">
        <f t="shared" si="358"/>
        <v>1695.1847327904434</v>
      </c>
      <c r="J549" s="19">
        <f t="shared" si="359"/>
        <v>994.17766384713866</v>
      </c>
      <c r="K549" s="40"/>
    </row>
    <row r="550" spans="2:11" x14ac:dyDescent="0.25">
      <c r="B550" s="1" t="s">
        <v>80</v>
      </c>
      <c r="C550" s="41" t="s">
        <v>43</v>
      </c>
      <c r="D550" s="37">
        <f t="shared" si="361"/>
        <v>1786.9322247354739</v>
      </c>
      <c r="E550" s="19">
        <f t="shared" si="362"/>
        <v>276.41953975340141</v>
      </c>
      <c r="F550" s="19">
        <f t="shared" si="355"/>
        <v>7.2522041858932109</v>
      </c>
      <c r="G550" s="19">
        <f t="shared" si="356"/>
        <v>78.189663483123866</v>
      </c>
      <c r="H550" s="19">
        <f t="shared" si="357"/>
        <v>666.69753466872112</v>
      </c>
      <c r="I550" s="19">
        <f t="shared" si="358"/>
        <v>264.87261449850678</v>
      </c>
      <c r="J550" s="19">
        <f t="shared" si="359"/>
        <v>493.50066814582772</v>
      </c>
      <c r="K550" s="40"/>
    </row>
    <row r="551" spans="2:11" x14ac:dyDescent="0.25">
      <c r="B551" s="1" t="s">
        <v>82</v>
      </c>
      <c r="C551" s="41" t="s">
        <v>43</v>
      </c>
      <c r="D551" s="37">
        <f t="shared" si="361"/>
        <v>3986.6250375858863</v>
      </c>
      <c r="E551" s="19">
        <f t="shared" si="362"/>
        <v>26.440129889455775</v>
      </c>
      <c r="F551" s="19">
        <f t="shared" si="355"/>
        <v>213.9400234838497</v>
      </c>
      <c r="G551" s="19">
        <f t="shared" si="356"/>
        <v>254.11640632015252</v>
      </c>
      <c r="H551" s="19">
        <f t="shared" si="357"/>
        <v>1993.1838212634825</v>
      </c>
      <c r="I551" s="19">
        <f t="shared" si="358"/>
        <v>264.87261449850678</v>
      </c>
      <c r="J551" s="19">
        <f t="shared" si="359"/>
        <v>1234.0720421304391</v>
      </c>
      <c r="K551" s="40"/>
    </row>
    <row r="552" spans="2:11" x14ac:dyDescent="0.25">
      <c r="B552" s="1" t="s">
        <v>88</v>
      </c>
      <c r="C552" s="41" t="s">
        <v>43</v>
      </c>
      <c r="D552" s="37">
        <f t="shared" si="361"/>
        <v>2669.8382498752981</v>
      </c>
      <c r="E552" s="19">
        <f t="shared" si="362"/>
        <v>449.48220812074828</v>
      </c>
      <c r="F552" s="19">
        <f t="shared" si="355"/>
        <v>72.522041858932099</v>
      </c>
      <c r="G552" s="19">
        <f t="shared" si="356"/>
        <v>156.37932696624773</v>
      </c>
      <c r="H552" s="19">
        <f t="shared" si="357"/>
        <v>20.726348228043147</v>
      </c>
      <c r="I552" s="19">
        <f t="shared" si="358"/>
        <v>476.7707060973122</v>
      </c>
      <c r="J552" s="19">
        <f t="shared" si="359"/>
        <v>1493.9576186040144</v>
      </c>
      <c r="K552" s="40"/>
    </row>
    <row r="553" spans="2:11" x14ac:dyDescent="0.25">
      <c r="B553" s="1" t="s">
        <v>106</v>
      </c>
      <c r="C553" s="41" t="s">
        <v>43</v>
      </c>
      <c r="D553" s="37">
        <f t="shared" si="361"/>
        <v>5484.397440781866</v>
      </c>
      <c r="E553" s="19">
        <f t="shared" si="362"/>
        <v>52.880259778911551</v>
      </c>
      <c r="F553" s="19">
        <f t="shared" si="355"/>
        <v>997.17807556031642</v>
      </c>
      <c r="G553" s="19">
        <f t="shared" si="356"/>
        <v>371.40090154483835</v>
      </c>
      <c r="H553" s="19">
        <f t="shared" si="357"/>
        <v>1329.9406779661017</v>
      </c>
      <c r="I553" s="19">
        <f t="shared" si="358"/>
        <v>105.94904579940271</v>
      </c>
      <c r="J553" s="19">
        <f t="shared" si="359"/>
        <v>2627.048480132295</v>
      </c>
      <c r="K553" s="40"/>
    </row>
    <row r="554" spans="2:11" x14ac:dyDescent="0.25">
      <c r="B554" s="1" t="s">
        <v>84</v>
      </c>
      <c r="C554" s="41" t="s">
        <v>43</v>
      </c>
      <c r="D554" s="37">
        <f t="shared" si="361"/>
        <v>1314.457435037049</v>
      </c>
      <c r="E554" s="19">
        <f t="shared" si="362"/>
        <v>72.109445153061216</v>
      </c>
      <c r="F554" s="19">
        <f t="shared" si="355"/>
        <v>0</v>
      </c>
      <c r="G554" s="19">
        <f t="shared" si="356"/>
        <v>78.189663483123866</v>
      </c>
      <c r="H554" s="19">
        <f t="shared" si="357"/>
        <v>480.16040061633294</v>
      </c>
      <c r="I554" s="19">
        <f t="shared" si="358"/>
        <v>211.89809159880542</v>
      </c>
      <c r="J554" s="19">
        <f t="shared" si="359"/>
        <v>472.09983418572551</v>
      </c>
      <c r="K554" s="40"/>
    </row>
    <row r="555" spans="2:11" x14ac:dyDescent="0.25">
      <c r="B555" s="1" t="s">
        <v>89</v>
      </c>
      <c r="C555" s="41" t="s">
        <v>43</v>
      </c>
      <c r="D555" s="37">
        <f t="shared" si="361"/>
        <v>2452.8406566135845</v>
      </c>
      <c r="E555" s="19">
        <f t="shared" si="362"/>
        <v>502.36246789965986</v>
      </c>
      <c r="F555" s="19">
        <f t="shared" si="355"/>
        <v>210.31392139090309</v>
      </c>
      <c r="G555" s="19">
        <f t="shared" si="356"/>
        <v>117.2844952246858</v>
      </c>
      <c r="H555" s="19">
        <f t="shared" si="357"/>
        <v>462.88844375963026</v>
      </c>
      <c r="I555" s="19">
        <f t="shared" si="358"/>
        <v>264.87261449850678</v>
      </c>
      <c r="J555" s="19">
        <f t="shared" si="359"/>
        <v>895.11871384019901</v>
      </c>
      <c r="K555" s="40"/>
    </row>
    <row r="556" spans="2:11" x14ac:dyDescent="0.25">
      <c r="B556" s="1" t="s">
        <v>79</v>
      </c>
      <c r="C556" s="41" t="s">
        <v>43</v>
      </c>
      <c r="D556" s="37">
        <f t="shared" si="361"/>
        <v>2535.5481047934431</v>
      </c>
      <c r="E556" s="19">
        <f t="shared" si="362"/>
        <v>2.4036481717687073</v>
      </c>
      <c r="F556" s="19">
        <f t="shared" si="355"/>
        <v>253.82714650626232</v>
      </c>
      <c r="G556" s="19">
        <f t="shared" si="356"/>
        <v>234.5689904493716</v>
      </c>
      <c r="H556" s="19">
        <f t="shared" si="357"/>
        <v>683.96949152542379</v>
      </c>
      <c r="I556" s="19">
        <f t="shared" si="358"/>
        <v>794.61784349552033</v>
      </c>
      <c r="J556" s="19">
        <f t="shared" si="359"/>
        <v>566.16098464509651</v>
      </c>
      <c r="K556" s="40"/>
    </row>
    <row r="557" spans="2:11" x14ac:dyDescent="0.25">
      <c r="B557" s="1" t="s">
        <v>76</v>
      </c>
      <c r="C557" s="41" t="s">
        <v>43</v>
      </c>
      <c r="D557" s="37">
        <f t="shared" si="361"/>
        <v>4189.7405345000207</v>
      </c>
      <c r="E557" s="19">
        <f t="shared" si="362"/>
        <v>81.724037840136049</v>
      </c>
      <c r="F557" s="19">
        <f t="shared" si="355"/>
        <v>7.2522041858932109</v>
      </c>
      <c r="G557" s="19">
        <f t="shared" si="356"/>
        <v>449.59056502796216</v>
      </c>
      <c r="H557" s="19">
        <f t="shared" si="357"/>
        <v>2397.3476117103237</v>
      </c>
      <c r="I557" s="19">
        <f t="shared" si="358"/>
        <v>158.92356869910407</v>
      </c>
      <c r="J557" s="19">
        <f t="shared" si="359"/>
        <v>1094.9025470366014</v>
      </c>
      <c r="K557" s="40"/>
    </row>
    <row r="558" spans="2:11" x14ac:dyDescent="0.25">
      <c r="B558" s="1" t="s">
        <v>85</v>
      </c>
      <c r="C558" s="41" t="s">
        <v>43</v>
      </c>
      <c r="D558" s="37">
        <f t="shared" si="361"/>
        <v>3533.3311716484486</v>
      </c>
      <c r="E558" s="19">
        <f t="shared" si="362"/>
        <v>88.934982355442173</v>
      </c>
      <c r="F558" s="19">
        <f t="shared" si="355"/>
        <v>145.0440837178642</v>
      </c>
      <c r="G558" s="19">
        <f t="shared" si="356"/>
        <v>410.49573328640025</v>
      </c>
      <c r="H558" s="19">
        <f t="shared" si="357"/>
        <v>113.9949152542373</v>
      </c>
      <c r="I558" s="19">
        <f t="shared" si="358"/>
        <v>476.7707060973122</v>
      </c>
      <c r="J558" s="19">
        <f t="shared" si="359"/>
        <v>2298.0907509371923</v>
      </c>
      <c r="K558" s="40"/>
    </row>
    <row r="559" spans="2:11" x14ac:dyDescent="0.25">
      <c r="B559" s="1" t="s">
        <v>87</v>
      </c>
      <c r="C559" s="41" t="s">
        <v>43</v>
      </c>
      <c r="D559" s="37">
        <f t="shared" si="361"/>
        <v>1655.7570892522683</v>
      </c>
      <c r="E559" s="19">
        <f t="shared" si="362"/>
        <v>7.2109445153061227</v>
      </c>
      <c r="F559" s="19">
        <f t="shared" si="355"/>
        <v>866.63840021423857</v>
      </c>
      <c r="G559" s="19">
        <f t="shared" si="356"/>
        <v>78.189663483123866</v>
      </c>
      <c r="H559" s="19">
        <f t="shared" si="357"/>
        <v>75.996610169491547</v>
      </c>
      <c r="I559" s="19">
        <f t="shared" si="358"/>
        <v>52.974522899701356</v>
      </c>
      <c r="J559" s="19">
        <f t="shared" si="359"/>
        <v>574.74694797040706</v>
      </c>
      <c r="K559" s="40"/>
    </row>
    <row r="560" spans="2:11" x14ac:dyDescent="0.25">
      <c r="B560" s="1" t="s">
        <v>77</v>
      </c>
      <c r="C560" s="41" t="s">
        <v>43</v>
      </c>
      <c r="D560" s="37">
        <f t="shared" si="361"/>
        <v>3254.933751502605</v>
      </c>
      <c r="E560" s="19">
        <f t="shared" si="362"/>
        <v>43.265667091836733</v>
      </c>
      <c r="F560" s="19">
        <f t="shared" si="355"/>
        <v>94.278654416611744</v>
      </c>
      <c r="G560" s="19">
        <f t="shared" si="356"/>
        <v>254.11640632015252</v>
      </c>
      <c r="H560" s="19">
        <f t="shared" si="357"/>
        <v>1222.8545454545456</v>
      </c>
      <c r="I560" s="19">
        <f t="shared" si="358"/>
        <v>953.5414121946244</v>
      </c>
      <c r="J560" s="19">
        <f t="shared" si="359"/>
        <v>686.87706602483422</v>
      </c>
      <c r="K560" s="40"/>
    </row>
    <row r="561" spans="2:11" x14ac:dyDescent="0.25">
      <c r="B561" s="1" t="s">
        <v>81</v>
      </c>
      <c r="C561" s="41" t="s">
        <v>43</v>
      </c>
      <c r="D561" s="37">
        <f t="shared" si="361"/>
        <v>5362.453298956887</v>
      </c>
      <c r="E561" s="19">
        <f t="shared" si="362"/>
        <v>31.247426232993192</v>
      </c>
      <c r="F561" s="19">
        <f t="shared" si="355"/>
        <v>514.90649719841792</v>
      </c>
      <c r="G561" s="19">
        <f t="shared" si="356"/>
        <v>469.13798089874319</v>
      </c>
      <c r="H561" s="19">
        <f t="shared" si="357"/>
        <v>2431.8915254237295</v>
      </c>
      <c r="I561" s="19">
        <f t="shared" si="358"/>
        <v>370.82166029790949</v>
      </c>
      <c r="J561" s="19">
        <f t="shared" si="359"/>
        <v>1544.4482089050937</v>
      </c>
      <c r="K561" s="40"/>
    </row>
    <row r="562" spans="2:11" x14ac:dyDescent="0.25">
      <c r="B562" s="1" t="s">
        <v>75</v>
      </c>
      <c r="C562" s="41" t="s">
        <v>43</v>
      </c>
      <c r="D562" s="37">
        <f t="shared" si="361"/>
        <v>7253.9353920179537</v>
      </c>
      <c r="E562" s="19">
        <f t="shared" si="362"/>
        <v>33.6510744047619</v>
      </c>
      <c r="F562" s="19">
        <f t="shared" si="355"/>
        <v>358.98410720171387</v>
      </c>
      <c r="G562" s="19">
        <f t="shared" si="356"/>
        <v>332.30606980327639</v>
      </c>
      <c r="H562" s="19">
        <f t="shared" si="357"/>
        <v>5136.6799691833603</v>
      </c>
      <c r="I562" s="19">
        <f t="shared" si="358"/>
        <v>529.74522899701356</v>
      </c>
      <c r="J562" s="19">
        <f t="shared" si="359"/>
        <v>862.56894242782823</v>
      </c>
      <c r="K562" s="40"/>
    </row>
    <row r="563" spans="2:11" x14ac:dyDescent="0.25">
      <c r="B563" s="2" t="s">
        <v>41</v>
      </c>
      <c r="C563" s="18" t="s">
        <v>43</v>
      </c>
      <c r="D563" s="41"/>
      <c r="E563" s="10">
        <f>SUM(E547:E562)</f>
        <v>2355.5752083333332</v>
      </c>
      <c r="F563" s="10">
        <f t="shared" ref="F563" si="363">SUM(F547:F562)</f>
        <v>4757.4459459459467</v>
      </c>
      <c r="G563" s="10">
        <f t="shared" ref="G563" si="364">SUM(G547:G562)</f>
        <v>4241.7892439594689</v>
      </c>
      <c r="H563" s="10">
        <f t="shared" ref="H563" si="365">SUM(H547:H562)</f>
        <v>20177.100000000006</v>
      </c>
      <c r="I563" s="10">
        <f t="shared" ref="I563" si="366">SUM(I547:I562)</f>
        <v>7840.2293891558002</v>
      </c>
      <c r="J563" s="10">
        <f>SUM(J547:J562)</f>
        <v>18293.868574696862</v>
      </c>
      <c r="K563" s="10">
        <f t="shared" ref="K563" si="367">SUM(K547:K562)</f>
        <v>56897</v>
      </c>
    </row>
    <row r="566" spans="2:11" x14ac:dyDescent="0.25">
      <c r="B566" s="2" t="s">
        <v>29</v>
      </c>
    </row>
    <row r="567" spans="2:11" x14ac:dyDescent="0.25">
      <c r="B567" s="2" t="s">
        <v>137</v>
      </c>
      <c r="C567" s="1" t="s">
        <v>133</v>
      </c>
      <c r="D567" s="2" t="s">
        <v>105</v>
      </c>
      <c r="E567" s="11" t="s">
        <v>23</v>
      </c>
      <c r="F567" s="11" t="s">
        <v>24</v>
      </c>
      <c r="G567" s="11" t="s">
        <v>25</v>
      </c>
      <c r="H567" s="11" t="s">
        <v>32</v>
      </c>
      <c r="I567" s="11" t="s">
        <v>72</v>
      </c>
      <c r="J567" s="11" t="s">
        <v>94</v>
      </c>
      <c r="K567" s="1" t="s">
        <v>159</v>
      </c>
    </row>
    <row r="568" spans="2:11" x14ac:dyDescent="0.25">
      <c r="B568" s="1" t="s">
        <v>83</v>
      </c>
      <c r="C568" s="41" t="s">
        <v>43</v>
      </c>
      <c r="D568" s="37">
        <f>SUM(E568:J568)</f>
        <v>5990.413523890651</v>
      </c>
      <c r="E568" s="19">
        <f>E503+L503+S503</f>
        <v>739.31383703046436</v>
      </c>
      <c r="F568" s="19">
        <f t="shared" ref="F568:F583" si="368">F503+M503+T503</f>
        <v>504.50116075778851</v>
      </c>
      <c r="G568" s="19">
        <f t="shared" ref="G568:G583" si="369">G503+N503+U503</f>
        <v>609.16231539452224</v>
      </c>
      <c r="H568" s="19">
        <f t="shared" ref="H568:H582" si="370">H503+O503+V503</f>
        <v>1219.235372144436</v>
      </c>
      <c r="I568" s="19">
        <f t="shared" ref="I568:I583" si="371">I503+P503+W503</f>
        <v>829.55168771528849</v>
      </c>
      <c r="J568" s="19">
        <f t="shared" ref="J568:J583" si="372">J503+Q503+X503</f>
        <v>2088.6491508481517</v>
      </c>
      <c r="K568" s="40">
        <f t="shared" ref="K568" si="373">K503+R503+Y503</f>
        <v>79161.043478260879</v>
      </c>
    </row>
    <row r="569" spans="2:11" x14ac:dyDescent="0.25">
      <c r="B569" s="1" t="s">
        <v>78</v>
      </c>
      <c r="C569" s="41" t="s">
        <v>43</v>
      </c>
      <c r="D569" s="37">
        <f t="shared" ref="D569:D583" si="374">SUM(E569:J569)</f>
        <v>9966.1546520009997</v>
      </c>
      <c r="E569" s="19">
        <f t="shared" ref="E569:E583" si="375">E504+L504+S504</f>
        <v>2147.0484034309379</v>
      </c>
      <c r="F569" s="19">
        <f t="shared" si="368"/>
        <v>892.96705454128562</v>
      </c>
      <c r="G569" s="19">
        <f t="shared" si="369"/>
        <v>456.87173654589174</v>
      </c>
      <c r="H569" s="19">
        <f t="shared" si="370"/>
        <v>4156.4842232196688</v>
      </c>
      <c r="I569" s="19">
        <f t="shared" si="371"/>
        <v>904.96547750758759</v>
      </c>
      <c r="J569" s="19">
        <f t="shared" si="372"/>
        <v>1407.8177567556281</v>
      </c>
      <c r="K569" s="40"/>
    </row>
    <row r="570" spans="2:11" x14ac:dyDescent="0.25">
      <c r="B570" s="1" t="s">
        <v>86</v>
      </c>
      <c r="C570" s="41" t="s">
        <v>43</v>
      </c>
      <c r="D570" s="37">
        <f t="shared" si="374"/>
        <v>5243.1337765009357</v>
      </c>
      <c r="E570" s="19">
        <f t="shared" si="375"/>
        <v>10.127586808636497</v>
      </c>
      <c r="F570" s="19">
        <f t="shared" si="368"/>
        <v>15.135034822733653</v>
      </c>
      <c r="G570" s="19">
        <f t="shared" si="369"/>
        <v>426.41362077616554</v>
      </c>
      <c r="H570" s="19">
        <f t="shared" si="370"/>
        <v>962.91884504589007</v>
      </c>
      <c r="I570" s="19">
        <f t="shared" si="371"/>
        <v>2413.2412733535666</v>
      </c>
      <c r="J570" s="19">
        <f t="shared" si="372"/>
        <v>1415.2974156939435</v>
      </c>
      <c r="K570" s="40"/>
    </row>
    <row r="571" spans="2:11" x14ac:dyDescent="0.25">
      <c r="B571" s="1" t="s">
        <v>80</v>
      </c>
      <c r="C571" s="41" t="s">
        <v>43</v>
      </c>
      <c r="D571" s="37">
        <f t="shared" si="374"/>
        <v>3713.2069914686326</v>
      </c>
      <c r="E571" s="19">
        <f t="shared" si="375"/>
        <v>1164.6724829931975</v>
      </c>
      <c r="F571" s="19">
        <f t="shared" si="368"/>
        <v>10.090023215155771</v>
      </c>
      <c r="G571" s="19">
        <f t="shared" si="369"/>
        <v>121.83246307890445</v>
      </c>
      <c r="H571" s="19">
        <f t="shared" si="370"/>
        <v>1337.0024251356604</v>
      </c>
      <c r="I571" s="19">
        <f t="shared" si="371"/>
        <v>377.06894896149475</v>
      </c>
      <c r="J571" s="19">
        <f t="shared" si="372"/>
        <v>702.5406480842197</v>
      </c>
      <c r="K571" s="40"/>
    </row>
    <row r="572" spans="2:11" x14ac:dyDescent="0.25">
      <c r="B572" s="1" t="s">
        <v>82</v>
      </c>
      <c r="C572" s="41" t="s">
        <v>43</v>
      </c>
      <c r="D572" s="37">
        <f t="shared" si="374"/>
        <v>6936.0436186813586</v>
      </c>
      <c r="E572" s="19">
        <f t="shared" si="375"/>
        <v>111.40345489500146</v>
      </c>
      <c r="F572" s="19">
        <f t="shared" si="368"/>
        <v>297.65568484709519</v>
      </c>
      <c r="G572" s="19">
        <f t="shared" si="369"/>
        <v>395.95550500643947</v>
      </c>
      <c r="H572" s="19">
        <f t="shared" si="370"/>
        <v>3997.1523279962475</v>
      </c>
      <c r="I572" s="19">
        <f t="shared" si="371"/>
        <v>377.06894896149475</v>
      </c>
      <c r="J572" s="19">
        <f t="shared" si="372"/>
        <v>1756.8076969750805</v>
      </c>
      <c r="K572" s="40"/>
    </row>
    <row r="573" spans="2:11" x14ac:dyDescent="0.25">
      <c r="B573" s="1" t="s">
        <v>88</v>
      </c>
      <c r="C573" s="41" t="s">
        <v>43</v>
      </c>
      <c r="D573" s="37">
        <f t="shared" si="374"/>
        <v>5085.4900102502579</v>
      </c>
      <c r="E573" s="19">
        <f t="shared" si="375"/>
        <v>1893.8587332150253</v>
      </c>
      <c r="F573" s="19">
        <f t="shared" si="368"/>
        <v>100.90023215155769</v>
      </c>
      <c r="G573" s="19">
        <f t="shared" si="369"/>
        <v>243.66492615780891</v>
      </c>
      <c r="H573" s="19">
        <f t="shared" si="370"/>
        <v>41.564842232196689</v>
      </c>
      <c r="I573" s="19">
        <f t="shared" si="371"/>
        <v>678.72410813069064</v>
      </c>
      <c r="J573" s="19">
        <f t="shared" si="372"/>
        <v>2126.7771683629794</v>
      </c>
      <c r="K573" s="40"/>
    </row>
    <row r="574" spans="2:11" x14ac:dyDescent="0.25">
      <c r="B574" s="1" t="s">
        <v>106</v>
      </c>
      <c r="C574" s="41" t="s">
        <v>43</v>
      </c>
      <c r="D574" s="37">
        <f t="shared" si="374"/>
        <v>8746.6237268070217</v>
      </c>
      <c r="E574" s="19">
        <f t="shared" si="375"/>
        <v>222.80690979000292</v>
      </c>
      <c r="F574" s="19">
        <f t="shared" si="368"/>
        <v>1387.3781920839183</v>
      </c>
      <c r="G574" s="19">
        <f t="shared" si="369"/>
        <v>578.70419962479616</v>
      </c>
      <c r="H574" s="19">
        <f t="shared" si="370"/>
        <v>2667.0773765659537</v>
      </c>
      <c r="I574" s="19">
        <f t="shared" si="371"/>
        <v>150.82757958459791</v>
      </c>
      <c r="J574" s="19">
        <f t="shared" si="372"/>
        <v>3739.8294691577521</v>
      </c>
      <c r="K574" s="40"/>
    </row>
    <row r="575" spans="2:11" x14ac:dyDescent="0.25">
      <c r="B575" s="1" t="s">
        <v>84</v>
      </c>
      <c r="C575" s="41" t="s">
        <v>43</v>
      </c>
      <c r="D575" s="37">
        <f t="shared" si="374"/>
        <v>2362.3087917666053</v>
      </c>
      <c r="E575" s="19">
        <f t="shared" si="375"/>
        <v>303.82760425909493</v>
      </c>
      <c r="F575" s="19">
        <f t="shared" si="368"/>
        <v>0</v>
      </c>
      <c r="G575" s="19">
        <f t="shared" si="369"/>
        <v>121.83246307890445</v>
      </c>
      <c r="H575" s="19">
        <f t="shared" si="370"/>
        <v>962.91884504589007</v>
      </c>
      <c r="I575" s="19">
        <f t="shared" si="371"/>
        <v>301.65515916919583</v>
      </c>
      <c r="J575" s="19">
        <f t="shared" si="372"/>
        <v>672.07472021351998</v>
      </c>
      <c r="K575" s="40"/>
    </row>
    <row r="576" spans="2:11" x14ac:dyDescent="0.25">
      <c r="B576" s="1" t="s">
        <v>89</v>
      </c>
      <c r="C576" s="41" t="s">
        <v>43</v>
      </c>
      <c r="D576" s="37">
        <f t="shared" si="374"/>
        <v>5171.6539164442811</v>
      </c>
      <c r="E576" s="19">
        <f t="shared" si="375"/>
        <v>2116.6656430050284</v>
      </c>
      <c r="F576" s="19">
        <f t="shared" si="368"/>
        <v>292.61067323951727</v>
      </c>
      <c r="G576" s="19">
        <f t="shared" si="369"/>
        <v>182.74869461835669</v>
      </c>
      <c r="H576" s="19">
        <f t="shared" si="370"/>
        <v>928.28147651905942</v>
      </c>
      <c r="I576" s="19">
        <f t="shared" si="371"/>
        <v>377.06894896149475</v>
      </c>
      <c r="J576" s="19">
        <f t="shared" si="372"/>
        <v>1274.2784801008245</v>
      </c>
      <c r="K576" s="40"/>
    </row>
    <row r="577" spans="2:11" x14ac:dyDescent="0.25">
      <c r="B577" s="1" t="s">
        <v>79</v>
      </c>
      <c r="C577" s="41" t="s">
        <v>43</v>
      </c>
      <c r="D577" s="37">
        <f t="shared" si="374"/>
        <v>4037.601287402726</v>
      </c>
      <c r="E577" s="19">
        <f t="shared" si="375"/>
        <v>10.127586808636497</v>
      </c>
      <c r="F577" s="19">
        <f t="shared" si="368"/>
        <v>353.1508125304519</v>
      </c>
      <c r="G577" s="19">
        <f t="shared" si="369"/>
        <v>365.49738923671339</v>
      </c>
      <c r="H577" s="19">
        <f t="shared" si="370"/>
        <v>1371.6397936624908</v>
      </c>
      <c r="I577" s="19">
        <f t="shared" si="371"/>
        <v>1131.2068468844843</v>
      </c>
      <c r="J577" s="19">
        <f t="shared" si="372"/>
        <v>805.97885827994878</v>
      </c>
      <c r="K577" s="40"/>
    </row>
    <row r="578" spans="2:11" x14ac:dyDescent="0.25">
      <c r="B578" s="1" t="s">
        <v>76</v>
      </c>
      <c r="C578" s="41" t="s">
        <v>43</v>
      </c>
      <c r="D578" s="37">
        <f t="shared" si="374"/>
        <v>7647.5607087761036</v>
      </c>
      <c r="E578" s="19">
        <f t="shared" si="375"/>
        <v>344.33795149364096</v>
      </c>
      <c r="F578" s="19">
        <f t="shared" si="368"/>
        <v>10.090023215155771</v>
      </c>
      <c r="G578" s="19">
        <f t="shared" si="369"/>
        <v>700.53666270370059</v>
      </c>
      <c r="H578" s="19">
        <f t="shared" si="370"/>
        <v>4807.6667515240833</v>
      </c>
      <c r="I578" s="19">
        <f t="shared" si="371"/>
        <v>226.2413693768969</v>
      </c>
      <c r="J578" s="19">
        <f t="shared" si="372"/>
        <v>1558.6879504626258</v>
      </c>
      <c r="K578" s="40"/>
    </row>
    <row r="579" spans="2:11" x14ac:dyDescent="0.25">
      <c r="B579" s="1" t="s">
        <v>85</v>
      </c>
      <c r="C579" s="41" t="s">
        <v>43</v>
      </c>
      <c r="D579" s="37">
        <f t="shared" si="374"/>
        <v>5395.002195131563</v>
      </c>
      <c r="E579" s="19">
        <f t="shared" si="375"/>
        <v>374.72071191955047</v>
      </c>
      <c r="F579" s="19">
        <f t="shared" si="368"/>
        <v>201.80046430311538</v>
      </c>
      <c r="G579" s="19">
        <f t="shared" si="369"/>
        <v>639.62043116424843</v>
      </c>
      <c r="H579" s="19">
        <f t="shared" si="370"/>
        <v>228.60663227708181</v>
      </c>
      <c r="I579" s="19">
        <f t="shared" si="371"/>
        <v>678.72410813069064</v>
      </c>
      <c r="J579" s="19">
        <f t="shared" si="372"/>
        <v>3271.5298473368766</v>
      </c>
      <c r="K579" s="40"/>
    </row>
    <row r="580" spans="2:11" x14ac:dyDescent="0.25">
      <c r="B580" s="1" t="s">
        <v>87</v>
      </c>
      <c r="C580" s="41" t="s">
        <v>43</v>
      </c>
      <c r="D580" s="37">
        <f t="shared" si="374"/>
        <v>2403.9929245956728</v>
      </c>
      <c r="E580" s="19">
        <f t="shared" si="375"/>
        <v>30.382760425909492</v>
      </c>
      <c r="F580" s="19">
        <f t="shared" si="368"/>
        <v>1205.7577742111143</v>
      </c>
      <c r="G580" s="19">
        <f t="shared" si="369"/>
        <v>121.83246307890445</v>
      </c>
      <c r="H580" s="19">
        <f t="shared" si="370"/>
        <v>152.40442151805451</v>
      </c>
      <c r="I580" s="19">
        <f t="shared" si="371"/>
        <v>75.413789792298957</v>
      </c>
      <c r="J580" s="19">
        <f t="shared" si="372"/>
        <v>818.20171556939113</v>
      </c>
      <c r="K580" s="40"/>
    </row>
    <row r="581" spans="2:11" x14ac:dyDescent="0.25">
      <c r="B581" s="1" t="s">
        <v>77</v>
      </c>
      <c r="C581" s="41" t="s">
        <v>43</v>
      </c>
      <c r="D581" s="37">
        <f t="shared" si="374"/>
        <v>5497.0248604753006</v>
      </c>
      <c r="E581" s="19">
        <f t="shared" si="375"/>
        <v>182.29656255545697</v>
      </c>
      <c r="F581" s="19">
        <f t="shared" si="368"/>
        <v>131.17030179702499</v>
      </c>
      <c r="G581" s="19">
        <f t="shared" si="369"/>
        <v>395.95550500643947</v>
      </c>
      <c r="H581" s="19">
        <f t="shared" si="370"/>
        <v>2452.3256916996047</v>
      </c>
      <c r="I581" s="19">
        <f t="shared" si="371"/>
        <v>1357.4482162613813</v>
      </c>
      <c r="J581" s="19">
        <f t="shared" si="372"/>
        <v>977.82858315539283</v>
      </c>
      <c r="K581" s="40"/>
    </row>
    <row r="582" spans="2:11" x14ac:dyDescent="0.25">
      <c r="B582" s="1" t="s">
        <v>81</v>
      </c>
      <c r="C582" s="41" t="s">
        <v>43</v>
      </c>
      <c r="D582" s="37">
        <f t="shared" si="374"/>
        <v>9182.53793883873</v>
      </c>
      <c r="E582" s="19">
        <f t="shared" si="375"/>
        <v>131.65862851227448</v>
      </c>
      <c r="F582" s="19">
        <f t="shared" si="368"/>
        <v>716.39164827605964</v>
      </c>
      <c r="G582" s="19">
        <f t="shared" si="369"/>
        <v>730.99477847342678</v>
      </c>
      <c r="H582" s="19">
        <f t="shared" si="370"/>
        <v>4876.9414885777442</v>
      </c>
      <c r="I582" s="19">
        <f t="shared" si="371"/>
        <v>527.89652854609267</v>
      </c>
      <c r="J582" s="19">
        <f t="shared" si="372"/>
        <v>2198.6548664531329</v>
      </c>
      <c r="K582" s="40"/>
    </row>
    <row r="583" spans="2:11" x14ac:dyDescent="0.25">
      <c r="B583" s="1" t="s">
        <v>75</v>
      </c>
      <c r="C583" s="41" t="s">
        <v>43</v>
      </c>
      <c r="D583" s="37">
        <f t="shared" si="374"/>
        <v>13442.262711183299</v>
      </c>
      <c r="E583" s="19">
        <f t="shared" si="375"/>
        <v>141.78621532091097</v>
      </c>
      <c r="F583" s="19">
        <f t="shared" si="368"/>
        <v>499.45614915021054</v>
      </c>
      <c r="G583" s="19">
        <f t="shared" si="369"/>
        <v>517.78796808534389</v>
      </c>
      <c r="H583" s="19">
        <f>H518+O518+V518</f>
        <v>10301.153399879413</v>
      </c>
      <c r="I583" s="19">
        <f t="shared" si="371"/>
        <v>754.13789792298951</v>
      </c>
      <c r="J583" s="19">
        <f t="shared" si="372"/>
        <v>1227.9410808244309</v>
      </c>
      <c r="K583" s="40"/>
    </row>
    <row r="584" spans="2:11" x14ac:dyDescent="0.25">
      <c r="B584" s="2" t="s">
        <v>41</v>
      </c>
      <c r="C584" s="18" t="s">
        <v>43</v>
      </c>
      <c r="D584" s="41"/>
      <c r="E584" s="10">
        <f>SUM(E568:E583)</f>
        <v>9925.0350724637683</v>
      </c>
      <c r="F584" s="10">
        <f t="shared" ref="F584" si="376">SUM(F568:F583)</f>
        <v>6619.0552291421845</v>
      </c>
      <c r="G584" s="10">
        <f t="shared" ref="G584" si="377">SUM(G568:G583)</f>
        <v>6609.4111220305676</v>
      </c>
      <c r="H584" s="10">
        <f t="shared" ref="H584" si="378">SUM(H568:H583)</f>
        <v>40463.373913043477</v>
      </c>
      <c r="I584" s="10">
        <f t="shared" ref="I584" si="379">SUM(I568:I583)</f>
        <v>11161.240889260247</v>
      </c>
      <c r="J584" s="10">
        <f>SUM(J568:J583)</f>
        <v>26042.895408273896</v>
      </c>
      <c r="K584" s="10">
        <f t="shared" ref="K584" si="380">SUM(K568:K583)</f>
        <v>79161.043478260879</v>
      </c>
    </row>
  </sheetData>
  <sortState ref="B187:B202">
    <sortCondition ref="B187"/>
  </sortState>
  <mergeCells count="18">
    <mergeCell ref="E501:K501"/>
    <mergeCell ref="L501:R501"/>
    <mergeCell ref="S501:Y501"/>
    <mergeCell ref="E480:K480"/>
    <mergeCell ref="L480:R480"/>
    <mergeCell ref="S480:Y480"/>
    <mergeCell ref="E459:K459"/>
    <mergeCell ref="L459:R459"/>
    <mergeCell ref="S459:Y459"/>
    <mergeCell ref="E437:K437"/>
    <mergeCell ref="L437:R437"/>
    <mergeCell ref="S437:Y437"/>
    <mergeCell ref="E416:K416"/>
    <mergeCell ref="L416:R416"/>
    <mergeCell ref="S416:Y416"/>
    <mergeCell ref="E395:K395"/>
    <mergeCell ref="L395:R395"/>
    <mergeCell ref="S395:Y395"/>
  </mergeCells>
  <pageMargins left="0.7" right="0.7" top="0.75" bottom="0.75" header="0.3" footer="0.3"/>
  <pageSetup paperSize="9" orientation="portrait" r:id="rId1"/>
  <tableParts count="4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workbookViewId="0">
      <selection activeCell="B26" sqref="B26"/>
    </sheetView>
  </sheetViews>
  <sheetFormatPr defaultRowHeight="11.5" x14ac:dyDescent="0.25"/>
  <cols>
    <col min="1" max="1" width="3.1796875" style="1" customWidth="1"/>
    <col min="2" max="2" width="38.26953125" style="1" customWidth="1"/>
    <col min="3" max="3" width="10.81640625" style="1" customWidth="1"/>
    <col min="4" max="16384" width="8.7265625" style="1"/>
  </cols>
  <sheetData>
    <row r="1" spans="1:12" x14ac:dyDescent="0.25">
      <c r="A1" s="2" t="s">
        <v>5</v>
      </c>
    </row>
    <row r="2" spans="1:12" ht="12.5" customHeight="1" x14ac:dyDescent="0.25"/>
    <row r="3" spans="1:12" x14ac:dyDescent="0.25">
      <c r="A3" s="3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5" spans="1:12" x14ac:dyDescent="0.25">
      <c r="B5" s="2" t="s">
        <v>7</v>
      </c>
      <c r="C5" s="1" t="s">
        <v>36</v>
      </c>
    </row>
    <row r="6" spans="1:12" x14ac:dyDescent="0.25">
      <c r="B6" s="11" t="s">
        <v>3</v>
      </c>
      <c r="C6" s="5">
        <v>228700</v>
      </c>
    </row>
    <row r="7" spans="1:12" x14ac:dyDescent="0.25">
      <c r="B7" s="11" t="s">
        <v>4</v>
      </c>
      <c r="C7" s="5">
        <v>10</v>
      </c>
    </row>
    <row r="8" spans="1:12" x14ac:dyDescent="0.25">
      <c r="B8" s="2" t="s">
        <v>6</v>
      </c>
      <c r="C8" s="8">
        <f>C6/C7</f>
        <v>22870</v>
      </c>
    </row>
    <row r="10" spans="1:12" x14ac:dyDescent="0.25">
      <c r="B10" s="2" t="s">
        <v>16</v>
      </c>
      <c r="C10" s="1" t="s">
        <v>160</v>
      </c>
    </row>
    <row r="11" spans="1:12" x14ac:dyDescent="0.25">
      <c r="B11" s="11" t="s">
        <v>12</v>
      </c>
      <c r="C11" s="6">
        <v>0.85</v>
      </c>
    </row>
    <row r="12" spans="1:12" x14ac:dyDescent="0.25">
      <c r="B12" s="11" t="s">
        <v>13</v>
      </c>
      <c r="C12" s="6">
        <v>0.15</v>
      </c>
    </row>
    <row r="14" spans="1:12" x14ac:dyDescent="0.25">
      <c r="B14" s="2" t="s">
        <v>15</v>
      </c>
      <c r="C14" s="49" t="s">
        <v>36</v>
      </c>
    </row>
    <row r="15" spans="1:12" x14ac:dyDescent="0.25">
      <c r="B15" s="11" t="s">
        <v>12</v>
      </c>
      <c r="C15" s="9">
        <f>$C$8*C11</f>
        <v>19439.5</v>
      </c>
    </row>
    <row r="16" spans="1:12" x14ac:dyDescent="0.25">
      <c r="B16" s="11" t="s">
        <v>13</v>
      </c>
      <c r="C16" s="9">
        <f>$C$8*C12</f>
        <v>3430.5</v>
      </c>
    </row>
    <row r="18" spans="1:12" x14ac:dyDescent="0.25">
      <c r="A18" s="3" t="s">
        <v>8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20" spans="1:12" x14ac:dyDescent="0.25">
      <c r="B20" s="2" t="s">
        <v>10</v>
      </c>
      <c r="C20" s="10" t="s">
        <v>36</v>
      </c>
    </row>
    <row r="21" spans="1:12" x14ac:dyDescent="0.25">
      <c r="B21" s="11" t="s">
        <v>1</v>
      </c>
      <c r="C21" s="5">
        <v>424</v>
      </c>
    </row>
    <row r="22" spans="1:12" x14ac:dyDescent="0.25">
      <c r="B22" s="11" t="s">
        <v>2</v>
      </c>
      <c r="C22" s="5">
        <v>212</v>
      </c>
    </row>
    <row r="23" spans="1:12" x14ac:dyDescent="0.25">
      <c r="B23" s="11" t="s">
        <v>41</v>
      </c>
      <c r="C23" s="10">
        <f>SUM(C21:C22)</f>
        <v>636</v>
      </c>
    </row>
    <row r="25" spans="1:12" x14ac:dyDescent="0.25">
      <c r="B25" s="2" t="s">
        <v>11</v>
      </c>
      <c r="C25" s="62" t="s">
        <v>36</v>
      </c>
    </row>
    <row r="26" spans="1:12" x14ac:dyDescent="0.25">
      <c r="B26" s="11" t="s">
        <v>12</v>
      </c>
      <c r="C26" s="9">
        <f>$C$28*C21/$C$23</f>
        <v>765.33333333333337</v>
      </c>
    </row>
    <row r="27" spans="1:12" x14ac:dyDescent="0.25">
      <c r="B27" s="11" t="s">
        <v>13</v>
      </c>
      <c r="C27" s="9">
        <f>$C$28*C22/$C$23</f>
        <v>382.66666666666669</v>
      </c>
    </row>
    <row r="28" spans="1:12" x14ac:dyDescent="0.25">
      <c r="B28" s="11" t="s">
        <v>41</v>
      </c>
      <c r="C28" s="7">
        <v>1148</v>
      </c>
    </row>
    <row r="30" spans="1:12" x14ac:dyDescent="0.25">
      <c r="B30" s="2" t="s">
        <v>9</v>
      </c>
      <c r="C30" s="62" t="s">
        <v>36</v>
      </c>
    </row>
    <row r="31" spans="1:12" x14ac:dyDescent="0.25">
      <c r="B31" s="11" t="s">
        <v>12</v>
      </c>
      <c r="C31" s="9">
        <f>C15-C26</f>
        <v>18674.166666666668</v>
      </c>
    </row>
    <row r="32" spans="1:12" x14ac:dyDescent="0.25">
      <c r="B32" s="11" t="s">
        <v>13</v>
      </c>
      <c r="C32" s="9">
        <f>C16-C27</f>
        <v>3047.8333333333335</v>
      </c>
    </row>
    <row r="33" spans="1:12" x14ac:dyDescent="0.25">
      <c r="B33" s="11" t="s">
        <v>41</v>
      </c>
      <c r="C33" s="10">
        <f>SUM(C31:C32)</f>
        <v>21722</v>
      </c>
    </row>
    <row r="35" spans="1:12" x14ac:dyDescent="0.25">
      <c r="A35" s="3" t="s">
        <v>14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7" spans="1:12" x14ac:dyDescent="0.25">
      <c r="B37" s="2" t="s">
        <v>17</v>
      </c>
      <c r="C37" s="10" t="s">
        <v>20</v>
      </c>
    </row>
    <row r="38" spans="1:12" x14ac:dyDescent="0.25">
      <c r="B38" s="11" t="s">
        <v>18</v>
      </c>
      <c r="C38" s="5">
        <v>40</v>
      </c>
    </row>
    <row r="39" spans="1:12" x14ac:dyDescent="0.25">
      <c r="B39" s="11" t="s">
        <v>19</v>
      </c>
      <c r="C39" s="5">
        <v>150</v>
      </c>
    </row>
    <row r="41" spans="1:12" x14ac:dyDescent="0.25">
      <c r="B41" s="2" t="s">
        <v>14</v>
      </c>
      <c r="C41" s="10" t="s">
        <v>20</v>
      </c>
    </row>
    <row r="42" spans="1:12" x14ac:dyDescent="0.25">
      <c r="B42" s="11" t="s">
        <v>12</v>
      </c>
      <c r="C42" s="9">
        <f>C38*C31</f>
        <v>746966.66666666674</v>
      </c>
    </row>
    <row r="43" spans="1:12" x14ac:dyDescent="0.25">
      <c r="B43" s="11" t="s">
        <v>13</v>
      </c>
      <c r="C43" s="9">
        <f>C39*C32</f>
        <v>457175</v>
      </c>
    </row>
    <row r="44" spans="1:12" x14ac:dyDescent="0.25">
      <c r="B44" s="1" t="s">
        <v>41</v>
      </c>
      <c r="C44" s="10">
        <f>SUM(C42:C43)</f>
        <v>1204141.6666666667</v>
      </c>
    </row>
  </sheetData>
  <pageMargins left="0.7" right="0.7" top="0.75" bottom="0.75" header="0.3" footer="0.3"/>
  <pageSetup paperSize="9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workbookViewId="0">
      <selection activeCell="E10" sqref="E10"/>
    </sheetView>
  </sheetViews>
  <sheetFormatPr defaultRowHeight="11.5" x14ac:dyDescent="0.25"/>
  <cols>
    <col min="1" max="1" width="3.1796875" style="1" customWidth="1"/>
    <col min="2" max="2" width="28.1796875" style="1" customWidth="1"/>
    <col min="3" max="3" width="11.1796875" style="16" customWidth="1"/>
    <col min="4" max="4" width="10.90625" style="16" customWidth="1"/>
    <col min="5" max="6" width="10.90625" style="1" customWidth="1"/>
    <col min="7" max="9" width="8.7265625" style="1"/>
    <col min="10" max="10" width="10.90625" style="1" customWidth="1"/>
    <col min="11" max="16384" width="8.7265625" style="1"/>
  </cols>
  <sheetData>
    <row r="1" spans="1:14" x14ac:dyDescent="0.25">
      <c r="A1" s="2" t="s">
        <v>116</v>
      </c>
    </row>
    <row r="2" spans="1:14" ht="12.5" customHeight="1" x14ac:dyDescent="0.25"/>
    <row r="3" spans="1:14" x14ac:dyDescent="0.25">
      <c r="A3" s="3" t="s">
        <v>0</v>
      </c>
      <c r="B3" s="4"/>
      <c r="C3" s="17"/>
      <c r="D3" s="17"/>
      <c r="E3" s="4"/>
      <c r="F3" s="4"/>
      <c r="G3" s="4"/>
      <c r="H3" s="4"/>
      <c r="I3" s="4"/>
      <c r="J3" s="4"/>
      <c r="K3" s="4"/>
      <c r="L3" s="4"/>
      <c r="M3" s="4"/>
      <c r="N3" s="4"/>
    </row>
    <row r="5" spans="1:14" x14ac:dyDescent="0.25">
      <c r="B5" s="2" t="s">
        <v>123</v>
      </c>
      <c r="C5" s="18"/>
    </row>
    <row r="6" spans="1:14" s="20" customFormat="1" ht="12" x14ac:dyDescent="0.3">
      <c r="B6" s="21" t="s">
        <v>31</v>
      </c>
      <c r="C6" s="22" t="s">
        <v>133</v>
      </c>
      <c r="D6" s="38" t="s">
        <v>161</v>
      </c>
      <c r="E6" s="38" t="s">
        <v>162</v>
      </c>
      <c r="F6" s="38" t="s">
        <v>126</v>
      </c>
      <c r="G6" s="38" t="s">
        <v>163</v>
      </c>
      <c r="H6" s="38" t="s">
        <v>164</v>
      </c>
      <c r="I6" s="38" t="s">
        <v>127</v>
      </c>
      <c r="J6" s="20" t="s">
        <v>122</v>
      </c>
    </row>
    <row r="7" spans="1:14" x14ac:dyDescent="0.25">
      <c r="B7" s="11" t="s">
        <v>117</v>
      </c>
      <c r="C7" s="16" t="s">
        <v>43</v>
      </c>
      <c r="D7" s="5">
        <v>2804.846</v>
      </c>
      <c r="E7" s="5">
        <v>3663.924</v>
      </c>
      <c r="F7" s="5">
        <v>4472.0249999999996</v>
      </c>
      <c r="G7" s="5">
        <v>2987.078</v>
      </c>
      <c r="H7" s="5">
        <v>2859.9479999999999</v>
      </c>
      <c r="I7" s="5">
        <v>2937.62</v>
      </c>
    </row>
    <row r="8" spans="1:14" x14ac:dyDescent="0.25">
      <c r="B8" s="11" t="s">
        <v>118</v>
      </c>
      <c r="C8" s="16" t="s">
        <v>43</v>
      </c>
      <c r="D8" s="5">
        <v>2317.0070000000001</v>
      </c>
      <c r="E8" s="5">
        <v>2598.9760000000001</v>
      </c>
      <c r="F8" s="5">
        <v>3308.527</v>
      </c>
      <c r="G8" s="5">
        <v>2477.8449999999998</v>
      </c>
      <c r="H8" s="5">
        <v>2453.0500000000002</v>
      </c>
      <c r="I8" s="5">
        <v>2363.8850000000002</v>
      </c>
    </row>
    <row r="9" spans="1:14" x14ac:dyDescent="0.25">
      <c r="B9" s="11" t="s">
        <v>119</v>
      </c>
      <c r="C9" s="16" t="s">
        <v>43</v>
      </c>
      <c r="D9" s="5">
        <v>487.839</v>
      </c>
      <c r="E9" s="5">
        <v>1064.9490000000001</v>
      </c>
      <c r="F9" s="5">
        <v>1163.499</v>
      </c>
      <c r="G9" s="5">
        <v>509.233</v>
      </c>
      <c r="H9" s="5">
        <v>406.89800000000002</v>
      </c>
      <c r="I9" s="5">
        <v>573.73400000000004</v>
      </c>
    </row>
    <row r="10" spans="1:14" x14ac:dyDescent="0.25">
      <c r="B10" s="11" t="s">
        <v>120</v>
      </c>
      <c r="C10" s="18" t="s">
        <v>37</v>
      </c>
      <c r="D10" s="31">
        <f t="shared" ref="D10:I10" si="0">D9/D7</f>
        <v>0.17392719600291781</v>
      </c>
      <c r="E10" s="31">
        <f t="shared" si="0"/>
        <v>0.2906580485839772</v>
      </c>
      <c r="F10" s="31">
        <f t="shared" si="0"/>
        <v>0.26017274053700506</v>
      </c>
      <c r="G10" s="31">
        <f t="shared" si="0"/>
        <v>0.17047864166921653</v>
      </c>
      <c r="H10" s="31">
        <f t="shared" si="0"/>
        <v>0.14227461478320585</v>
      </c>
      <c r="I10" s="31">
        <f t="shared" si="0"/>
        <v>0.19530572368107518</v>
      </c>
      <c r="J10" s="39">
        <f>AVERAGE(D10:I10)</f>
        <v>0.20546949420956628</v>
      </c>
    </row>
    <row r="11" spans="1:14" x14ac:dyDescent="0.25">
      <c r="B11" s="2"/>
      <c r="C11" s="18"/>
      <c r="D11" s="31"/>
      <c r="E11" s="31"/>
      <c r="F11" s="31"/>
      <c r="G11" s="31"/>
      <c r="H11" s="31"/>
      <c r="I11" s="31"/>
      <c r="J11" s="39"/>
    </row>
    <row r="12" spans="1:14" x14ac:dyDescent="0.25">
      <c r="B12" s="2" t="s">
        <v>124</v>
      </c>
      <c r="C12" s="18"/>
      <c r="D12" s="31"/>
      <c r="E12" s="31"/>
      <c r="F12" s="31"/>
      <c r="G12" s="31"/>
      <c r="H12" s="31"/>
      <c r="I12" s="31"/>
      <c r="J12" s="39"/>
    </row>
    <row r="13" spans="1:14" ht="12" x14ac:dyDescent="0.3">
      <c r="B13" s="21" t="s">
        <v>31</v>
      </c>
      <c r="C13" s="47" t="s">
        <v>133</v>
      </c>
      <c r="D13" s="38" t="s">
        <v>38</v>
      </c>
      <c r="E13" s="38" t="s">
        <v>39</v>
      </c>
      <c r="F13" s="38" t="s">
        <v>40</v>
      </c>
      <c r="G13" s="38" t="s">
        <v>41</v>
      </c>
      <c r="H13" s="38"/>
      <c r="I13" s="38"/>
      <c r="J13" s="20"/>
    </row>
    <row r="14" spans="1:14" x14ac:dyDescent="0.25">
      <c r="B14" s="11" t="s">
        <v>121</v>
      </c>
      <c r="C14" s="16" t="s">
        <v>43</v>
      </c>
      <c r="D14" s="5">
        <v>6345</v>
      </c>
      <c r="E14" s="5">
        <v>18515</v>
      </c>
      <c r="F14" s="5">
        <v>18978</v>
      </c>
      <c r="G14" s="5">
        <v>43838</v>
      </c>
    </row>
    <row r="15" spans="1:14" x14ac:dyDescent="0.25">
      <c r="B15" s="11" t="s">
        <v>124</v>
      </c>
      <c r="C15" s="16" t="s">
        <v>43</v>
      </c>
      <c r="D15" s="9">
        <f>D14*$J$10</f>
        <v>1303.7039407596981</v>
      </c>
      <c r="E15" s="9">
        <f t="shared" ref="E15:G15" si="1">E14*$J$10</f>
        <v>3804.2676852901195</v>
      </c>
      <c r="F15" s="9">
        <f t="shared" si="1"/>
        <v>3899.4000611091487</v>
      </c>
      <c r="G15" s="9">
        <f t="shared" si="1"/>
        <v>9007.3716871589659</v>
      </c>
    </row>
    <row r="16" spans="1:14" x14ac:dyDescent="0.25">
      <c r="B16" s="11"/>
    </row>
    <row r="17" spans="2:2" x14ac:dyDescent="0.25">
      <c r="B17" s="11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showGridLines="0" topLeftCell="A19" zoomScale="70" zoomScaleNormal="70" workbookViewId="0">
      <selection activeCell="C46" sqref="C46"/>
    </sheetView>
  </sheetViews>
  <sheetFormatPr defaultRowHeight="11.5" x14ac:dyDescent="0.25"/>
  <cols>
    <col min="1" max="1" width="3.1796875" style="1" customWidth="1"/>
    <col min="2" max="2" width="41.81640625" style="1" customWidth="1"/>
    <col min="3" max="3" width="13.7265625" style="63" customWidth="1"/>
    <col min="4" max="4" width="23.81640625" style="63" customWidth="1"/>
    <col min="5" max="5" width="30.81640625" style="63" customWidth="1"/>
    <col min="6" max="6" width="21.81640625" style="1" customWidth="1"/>
    <col min="7" max="25" width="11.54296875" style="1" customWidth="1"/>
    <col min="26" max="16384" width="8.7265625" style="1"/>
  </cols>
  <sheetData>
    <row r="1" spans="1:15" x14ac:dyDescent="0.25">
      <c r="A1" s="2" t="s">
        <v>205</v>
      </c>
    </row>
    <row r="2" spans="1:15" ht="12.5" customHeight="1" x14ac:dyDescent="0.25"/>
    <row r="3" spans="1:15" x14ac:dyDescent="0.25">
      <c r="A3" s="3" t="s">
        <v>206</v>
      </c>
      <c r="B3" s="4"/>
      <c r="C3" s="17"/>
      <c r="D3" s="17"/>
      <c r="E3" s="17"/>
      <c r="F3" s="4"/>
      <c r="G3" s="4"/>
      <c r="H3" s="4"/>
      <c r="I3" s="4"/>
      <c r="J3" s="4"/>
      <c r="K3" s="4"/>
      <c r="L3" s="4"/>
      <c r="M3" s="4"/>
      <c r="N3" s="4"/>
      <c r="O3" s="4"/>
    </row>
    <row r="5" spans="1:15" x14ac:dyDescent="0.25">
      <c r="B5" s="77" t="s">
        <v>214</v>
      </c>
      <c r="C5" s="79"/>
      <c r="D5" s="79"/>
      <c r="E5" s="79"/>
      <c r="F5" s="78"/>
      <c r="G5" s="78"/>
    </row>
    <row r="6" spans="1:15" x14ac:dyDescent="0.25">
      <c r="B6" s="77"/>
      <c r="C6" s="79"/>
      <c r="D6" s="79"/>
      <c r="E6" s="79"/>
      <c r="F6" s="78"/>
      <c r="G6" s="78"/>
    </row>
    <row r="7" spans="1:15" x14ac:dyDescent="0.25">
      <c r="B7" s="77" t="s">
        <v>215</v>
      </c>
      <c r="C7" s="85">
        <v>5367000</v>
      </c>
      <c r="D7" s="79"/>
      <c r="E7" s="79"/>
      <c r="F7" s="78"/>
      <c r="G7" s="78"/>
    </row>
    <row r="8" spans="1:15" x14ac:dyDescent="0.25">
      <c r="B8" s="77"/>
      <c r="C8" s="79"/>
      <c r="D8" s="79"/>
      <c r="E8" s="79"/>
      <c r="F8" s="78"/>
      <c r="G8" s="78"/>
    </row>
    <row r="9" spans="1:15" s="78" customFormat="1" ht="38.5" customHeight="1" x14ac:dyDescent="0.25">
      <c r="B9" s="80" t="s">
        <v>207</v>
      </c>
      <c r="C9" s="81" t="s">
        <v>217</v>
      </c>
      <c r="D9" s="81" t="s">
        <v>216</v>
      </c>
      <c r="E9" s="82" t="s">
        <v>208</v>
      </c>
      <c r="F9" s="82" t="s">
        <v>218</v>
      </c>
    </row>
    <row r="10" spans="1:15" x14ac:dyDescent="0.25">
      <c r="B10" s="83" t="s">
        <v>209</v>
      </c>
      <c r="C10" s="85">
        <v>26100</v>
      </c>
      <c r="D10" s="89">
        <v>0.14699999999999999</v>
      </c>
      <c r="E10" s="90">
        <f>D10*$C$7</f>
        <v>788949</v>
      </c>
      <c r="F10" s="90">
        <f>E10*C10/1000000</f>
        <v>20591.568899999998</v>
      </c>
      <c r="G10" s="78"/>
    </row>
    <row r="11" spans="1:15" x14ac:dyDescent="0.25">
      <c r="B11" s="86" t="s">
        <v>210</v>
      </c>
      <c r="C11" s="85">
        <v>29200</v>
      </c>
      <c r="D11" s="89">
        <v>0.19</v>
      </c>
      <c r="E11" s="91">
        <f t="shared" ref="E11:E14" si="0">D11*$C$7</f>
        <v>1019730</v>
      </c>
      <c r="F11" s="91">
        <f t="shared" ref="F11:F14" si="1">E11*C11/1000000</f>
        <v>29776.116000000002</v>
      </c>
      <c r="G11" s="78"/>
    </row>
    <row r="12" spans="1:15" x14ac:dyDescent="0.25">
      <c r="B12" s="83" t="s">
        <v>211</v>
      </c>
      <c r="C12" s="85">
        <v>4500</v>
      </c>
      <c r="D12" s="89">
        <v>3.6999999999999998E-2</v>
      </c>
      <c r="E12" s="90">
        <f t="shared" si="0"/>
        <v>198579</v>
      </c>
      <c r="F12" s="90">
        <f t="shared" si="1"/>
        <v>893.60550000000001</v>
      </c>
      <c r="G12" s="78"/>
    </row>
    <row r="13" spans="1:15" x14ac:dyDescent="0.25">
      <c r="B13" s="86" t="s">
        <v>212</v>
      </c>
      <c r="C13" s="85">
        <v>12800</v>
      </c>
      <c r="D13" s="89">
        <v>3.5000000000000003E-2</v>
      </c>
      <c r="E13" s="91">
        <f t="shared" si="0"/>
        <v>187845.00000000003</v>
      </c>
      <c r="F13" s="91">
        <f t="shared" si="1"/>
        <v>2404.4160000000006</v>
      </c>
      <c r="G13" s="78"/>
    </row>
    <row r="14" spans="1:15" ht="23" x14ac:dyDescent="0.25">
      <c r="B14" s="83" t="s">
        <v>213</v>
      </c>
      <c r="C14" s="85">
        <v>14800</v>
      </c>
      <c r="D14" s="89">
        <v>0.20100000000000001</v>
      </c>
      <c r="E14" s="90">
        <f t="shared" si="0"/>
        <v>1078767</v>
      </c>
      <c r="F14" s="90">
        <f t="shared" si="1"/>
        <v>15965.7516</v>
      </c>
      <c r="G14" s="78"/>
    </row>
    <row r="15" spans="1:15" x14ac:dyDescent="0.25">
      <c r="B15" s="92" t="s">
        <v>105</v>
      </c>
      <c r="C15" s="93" t="s">
        <v>219</v>
      </c>
      <c r="D15" s="113">
        <f>E15/C7</f>
        <v>0</v>
      </c>
      <c r="E15" s="94"/>
      <c r="F15" s="94">
        <f>SUM(F10:F14)</f>
        <v>69631.457999999999</v>
      </c>
      <c r="G15" s="78"/>
    </row>
    <row r="16" spans="1:15" ht="14.5" x14ac:dyDescent="0.35">
      <c r="B16" s="78"/>
      <c r="C16" s="79"/>
      <c r="D16" s="95"/>
      <c r="E16" s="96"/>
      <c r="F16" s="78"/>
      <c r="G16" s="78"/>
    </row>
    <row r="17" spans="1:15" x14ac:dyDescent="0.25">
      <c r="B17" s="80" t="s">
        <v>31</v>
      </c>
      <c r="C17" s="80">
        <v>2017</v>
      </c>
      <c r="D17" s="80">
        <v>2018</v>
      </c>
      <c r="E17" s="80" t="s">
        <v>220</v>
      </c>
      <c r="F17" s="78"/>
      <c r="G17" s="78"/>
    </row>
    <row r="18" spans="1:15" x14ac:dyDescent="0.25">
      <c r="B18" s="83" t="s">
        <v>230</v>
      </c>
      <c r="C18" s="89">
        <v>1.0252238320799998</v>
      </c>
      <c r="D18" s="89">
        <v>1.0375120899299997</v>
      </c>
      <c r="E18" s="97">
        <f>C18*D18</f>
        <v>1.0636821206673637</v>
      </c>
      <c r="F18" s="78"/>
      <c r="G18" s="78"/>
    </row>
    <row r="19" spans="1:15" ht="14.5" x14ac:dyDescent="0.35">
      <c r="B19" s="78"/>
      <c r="C19" s="79"/>
      <c r="D19" s="95"/>
      <c r="E19" s="96"/>
      <c r="F19" s="78"/>
      <c r="G19" s="78"/>
    </row>
    <row r="20" spans="1:15" ht="14.5" x14ac:dyDescent="0.35">
      <c r="B20" s="78"/>
      <c r="C20" s="79"/>
      <c r="D20" s="95"/>
      <c r="E20" s="96"/>
      <c r="F20" s="78"/>
      <c r="G20" s="78"/>
    </row>
    <row r="21" spans="1:15" ht="23" x14ac:dyDescent="0.25">
      <c r="B21" s="110" t="s">
        <v>207</v>
      </c>
      <c r="C21" s="112" t="s">
        <v>217</v>
      </c>
      <c r="D21" s="112" t="s">
        <v>228</v>
      </c>
      <c r="E21" s="112" t="s">
        <v>208</v>
      </c>
      <c r="F21" s="112" t="s">
        <v>218</v>
      </c>
      <c r="G21" s="78"/>
    </row>
    <row r="22" spans="1:15" x14ac:dyDescent="0.25">
      <c r="B22" s="83" t="s">
        <v>209</v>
      </c>
      <c r="C22" s="106">
        <f>C10*$E$18</f>
        <v>27762.10334941819</v>
      </c>
      <c r="D22" s="89">
        <v>0.14699999999999999</v>
      </c>
      <c r="E22" s="106">
        <f>D22*$C$7</f>
        <v>788949</v>
      </c>
      <c r="F22" s="106">
        <f>E22*C22/1000000</f>
        <v>21902.883675420133</v>
      </c>
      <c r="G22" s="78"/>
    </row>
    <row r="23" spans="1:15" x14ac:dyDescent="0.25">
      <c r="B23" s="86" t="s">
        <v>210</v>
      </c>
      <c r="C23" s="107">
        <f t="shared" ref="C23:C26" si="2">C11*$E$18</f>
        <v>31059.517923487019</v>
      </c>
      <c r="D23" s="89">
        <v>0.19</v>
      </c>
      <c r="E23" s="107">
        <f t="shared" ref="E23:E26" si="3">D23*$C$7</f>
        <v>1019730</v>
      </c>
      <c r="F23" s="107">
        <f t="shared" ref="F23:F26" si="4">E23*C23/1000000</f>
        <v>31672.322212117415</v>
      </c>
      <c r="G23" s="78"/>
    </row>
    <row r="24" spans="1:15" x14ac:dyDescent="0.25">
      <c r="B24" s="83" t="s">
        <v>211</v>
      </c>
      <c r="C24" s="106">
        <f t="shared" si="2"/>
        <v>4786.5695430031365</v>
      </c>
      <c r="D24" s="89">
        <v>3.6999999999999998E-2</v>
      </c>
      <c r="E24" s="106">
        <f t="shared" si="3"/>
        <v>198579</v>
      </c>
      <c r="F24" s="106">
        <f t="shared" si="4"/>
        <v>950.51219328001991</v>
      </c>
      <c r="G24" s="78"/>
    </row>
    <row r="25" spans="1:15" x14ac:dyDescent="0.25">
      <c r="B25" s="86" t="s">
        <v>212</v>
      </c>
      <c r="C25" s="107">
        <f t="shared" si="2"/>
        <v>13615.131144542254</v>
      </c>
      <c r="D25" s="89">
        <v>3.5000000000000003E-2</v>
      </c>
      <c r="E25" s="107">
        <f t="shared" si="3"/>
        <v>187845.00000000003</v>
      </c>
      <c r="F25" s="107">
        <f t="shared" si="4"/>
        <v>2557.5343098465401</v>
      </c>
      <c r="G25" s="78"/>
    </row>
    <row r="26" spans="1:15" ht="23" x14ac:dyDescent="0.25">
      <c r="B26" s="83" t="s">
        <v>213</v>
      </c>
      <c r="C26" s="106">
        <f t="shared" si="2"/>
        <v>15742.495385876982</v>
      </c>
      <c r="D26" s="89">
        <v>0.20100000000000001</v>
      </c>
      <c r="E26" s="106">
        <f t="shared" si="3"/>
        <v>1078767</v>
      </c>
      <c r="F26" s="106">
        <f t="shared" si="4"/>
        <v>16982.484519936355</v>
      </c>
      <c r="G26" s="78"/>
    </row>
    <row r="27" spans="1:15" x14ac:dyDescent="0.25">
      <c r="B27" s="92" t="s">
        <v>105</v>
      </c>
      <c r="C27" s="108" t="s">
        <v>219</v>
      </c>
      <c r="D27" s="108" t="s">
        <v>219</v>
      </c>
      <c r="E27" s="108" t="s">
        <v>219</v>
      </c>
      <c r="F27" s="109">
        <f>SUM(F22:F26)</f>
        <v>74065.736910600463</v>
      </c>
      <c r="G27" s="78"/>
    </row>
    <row r="29" spans="1:15" x14ac:dyDescent="0.25">
      <c r="A29" s="3" t="s">
        <v>221</v>
      </c>
      <c r="B29" s="4"/>
      <c r="C29" s="17"/>
      <c r="D29" s="17"/>
      <c r="E29" s="17"/>
      <c r="F29" s="4"/>
      <c r="G29" s="4"/>
      <c r="H29" s="4"/>
      <c r="I29" s="4"/>
      <c r="J29" s="4"/>
      <c r="K29" s="4"/>
      <c r="L29" s="4"/>
      <c r="M29" s="4"/>
      <c r="N29" s="4"/>
      <c r="O29" s="4"/>
    </row>
    <row r="31" spans="1:15" x14ac:dyDescent="0.25">
      <c r="B31" s="78"/>
      <c r="C31" s="79"/>
      <c r="D31" s="79"/>
      <c r="E31" s="79"/>
    </row>
    <row r="32" spans="1:15" x14ac:dyDescent="0.25">
      <c r="B32" s="110" t="s">
        <v>222</v>
      </c>
      <c r="C32" s="111" t="s">
        <v>133</v>
      </c>
      <c r="D32" s="112" t="s">
        <v>229</v>
      </c>
      <c r="E32" s="79"/>
    </row>
    <row r="33" spans="2:7" x14ac:dyDescent="0.25">
      <c r="B33" s="83" t="s">
        <v>232</v>
      </c>
      <c r="C33" s="84" t="s">
        <v>36</v>
      </c>
      <c r="D33" s="101">
        <v>535100</v>
      </c>
      <c r="E33" s="79"/>
    </row>
    <row r="34" spans="2:7" ht="23" x14ac:dyDescent="0.25">
      <c r="B34" s="86" t="s">
        <v>227</v>
      </c>
      <c r="C34" s="87" t="s">
        <v>43</v>
      </c>
      <c r="D34" s="101">
        <v>210000</v>
      </c>
      <c r="E34" s="79"/>
    </row>
    <row r="35" spans="2:7" x14ac:dyDescent="0.25">
      <c r="B35" s="83" t="s">
        <v>223</v>
      </c>
      <c r="C35" s="84" t="s">
        <v>37</v>
      </c>
      <c r="D35" s="102">
        <f>D34/D33</f>
        <v>0.39245000934404783</v>
      </c>
      <c r="E35" s="79"/>
    </row>
    <row r="36" spans="2:7" x14ac:dyDescent="0.25">
      <c r="B36" s="86" t="s">
        <v>224</v>
      </c>
      <c r="C36" s="87" t="s">
        <v>225</v>
      </c>
      <c r="D36" s="101">
        <v>351000</v>
      </c>
      <c r="E36" s="79"/>
    </row>
    <row r="37" spans="2:7" ht="23" x14ac:dyDescent="0.25">
      <c r="B37" s="83" t="s">
        <v>231</v>
      </c>
      <c r="C37" s="84" t="s">
        <v>37</v>
      </c>
      <c r="D37" s="103">
        <v>1.02825777</v>
      </c>
      <c r="E37" s="79"/>
    </row>
    <row r="38" spans="2:7" x14ac:dyDescent="0.25">
      <c r="B38" s="86" t="s">
        <v>226</v>
      </c>
      <c r="C38" s="87" t="s">
        <v>225</v>
      </c>
      <c r="D38" s="104">
        <f>D36*D37</f>
        <v>360918.47726999997</v>
      </c>
      <c r="E38" s="79"/>
    </row>
    <row r="39" spans="2:7" x14ac:dyDescent="0.25">
      <c r="B39" s="98" t="s">
        <v>14</v>
      </c>
      <c r="C39" s="99" t="s">
        <v>43</v>
      </c>
      <c r="D39" s="105">
        <f>D38*D34/1000000</f>
        <v>75792.880226699999</v>
      </c>
      <c r="E39" s="79"/>
    </row>
    <row r="40" spans="2:7" x14ac:dyDescent="0.25">
      <c r="B40" s="78"/>
      <c r="C40" s="79"/>
      <c r="D40" s="79"/>
      <c r="E40" s="79"/>
    </row>
    <row r="41" spans="2:7" x14ac:dyDescent="0.25">
      <c r="B41" s="78"/>
      <c r="C41" s="79"/>
      <c r="D41" s="79"/>
      <c r="E41" s="79"/>
    </row>
    <row r="42" spans="2:7" ht="14.5" x14ac:dyDescent="0.35">
      <c r="B42" s="95"/>
      <c r="C42" s="100"/>
      <c r="D42" s="100"/>
      <c r="E42" s="100"/>
      <c r="F42"/>
      <c r="G42"/>
    </row>
    <row r="43" spans="2:7" x14ac:dyDescent="0.25">
      <c r="B43" s="78"/>
      <c r="C43" s="78"/>
      <c r="D43" s="114"/>
      <c r="E43" s="78"/>
    </row>
    <row r="44" spans="2:7" x14ac:dyDescent="0.25">
      <c r="C44" s="1"/>
      <c r="D44" s="1"/>
      <c r="E44" s="1"/>
    </row>
    <row r="45" spans="2:7" x14ac:dyDescent="0.25">
      <c r="C45" s="1"/>
      <c r="D45" s="1"/>
      <c r="E45" s="1"/>
    </row>
    <row r="46" spans="2:7" x14ac:dyDescent="0.25">
      <c r="C46" s="1"/>
      <c r="D46" s="1"/>
      <c r="E46" s="1"/>
    </row>
    <row r="47" spans="2:7" x14ac:dyDescent="0.25">
      <c r="C47" s="1"/>
      <c r="D47" s="1"/>
      <c r="E47" s="1"/>
    </row>
    <row r="48" spans="2:7" ht="14.5" x14ac:dyDescent="0.35">
      <c r="B48" s="88"/>
      <c r="C48"/>
      <c r="D48"/>
      <c r="E48"/>
      <c r="F48"/>
      <c r="G48"/>
    </row>
    <row r="49" spans="2:7" ht="14.5" x14ac:dyDescent="0.35">
      <c r="B49"/>
      <c r="C49"/>
      <c r="D49"/>
      <c r="E49"/>
      <c r="F49"/>
      <c r="G49" s="88"/>
    </row>
    <row r="50" spans="2:7" ht="14.5" x14ac:dyDescent="0.35">
      <c r="B50"/>
      <c r="C50"/>
      <c r="D50"/>
      <c r="E50"/>
      <c r="F50"/>
      <c r="G50"/>
    </row>
    <row r="51" spans="2:7" ht="14.5" x14ac:dyDescent="0.35">
      <c r="B51" s="88"/>
      <c r="C51"/>
      <c r="D51"/>
      <c r="E51"/>
      <c r="F51"/>
      <c r="G51"/>
    </row>
    <row r="52" spans="2:7" ht="14.5" x14ac:dyDescent="0.35">
      <c r="B52"/>
      <c r="C52"/>
      <c r="D52"/>
      <c r="E52"/>
      <c r="F52"/>
      <c r="G52"/>
    </row>
    <row r="53" spans="2:7" ht="14.5" x14ac:dyDescent="0.35">
      <c r="B53"/>
      <c r="C53"/>
      <c r="D53"/>
      <c r="E53"/>
      <c r="F53"/>
      <c r="G53"/>
    </row>
    <row r="54" spans="2:7" ht="14.5" x14ac:dyDescent="0.35">
      <c r="B54"/>
      <c r="C54"/>
      <c r="D54"/>
      <c r="E54"/>
      <c r="F54"/>
      <c r="G5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showGridLines="0" zoomScale="70" zoomScaleNormal="70" workbookViewId="0">
      <selection activeCell="J44" sqref="J44:O44"/>
    </sheetView>
  </sheetViews>
  <sheetFormatPr defaultRowHeight="11.5" x14ac:dyDescent="0.25"/>
  <cols>
    <col min="1" max="1" width="3.1796875" style="1" customWidth="1"/>
    <col min="2" max="2" width="28.1796875" style="1" customWidth="1"/>
    <col min="3" max="3" width="11.26953125" style="46" customWidth="1"/>
    <col min="4" max="4" width="11.54296875" style="46" customWidth="1"/>
    <col min="5" max="24" width="11.54296875" style="1" customWidth="1"/>
    <col min="25" max="16384" width="8.7265625" style="1"/>
  </cols>
  <sheetData>
    <row r="1" spans="1:24" x14ac:dyDescent="0.25">
      <c r="A1" s="2" t="s">
        <v>24</v>
      </c>
    </row>
    <row r="2" spans="1:24" ht="12.5" customHeight="1" x14ac:dyDescent="0.25"/>
    <row r="3" spans="1:24" x14ac:dyDescent="0.25">
      <c r="A3" s="3" t="s">
        <v>0</v>
      </c>
      <c r="B3" s="4"/>
      <c r="C3" s="17"/>
      <c r="D3" s="17"/>
      <c r="E3" s="4"/>
      <c r="F3" s="4"/>
      <c r="G3" s="4"/>
      <c r="H3" s="4"/>
      <c r="I3" s="4"/>
      <c r="J3" s="4"/>
      <c r="K3" s="4"/>
      <c r="L3" s="4"/>
      <c r="M3" s="4"/>
      <c r="N3" s="4"/>
    </row>
    <row r="5" spans="1:24" x14ac:dyDescent="0.25">
      <c r="B5" s="2" t="s">
        <v>165</v>
      </c>
      <c r="C5" s="18"/>
    </row>
    <row r="6" spans="1:24" s="20" customFormat="1" ht="12" x14ac:dyDescent="0.3">
      <c r="B6" s="21" t="s">
        <v>31</v>
      </c>
      <c r="C6" s="22" t="s">
        <v>133</v>
      </c>
      <c r="D6" s="38" t="s">
        <v>126</v>
      </c>
      <c r="E6" s="38" t="s">
        <v>128</v>
      </c>
      <c r="F6" s="38" t="s">
        <v>129</v>
      </c>
      <c r="G6" s="38" t="s">
        <v>130</v>
      </c>
      <c r="H6" s="38" t="s">
        <v>167</v>
      </c>
      <c r="I6" s="38" t="s">
        <v>168</v>
      </c>
      <c r="J6" s="20" t="s">
        <v>169</v>
      </c>
    </row>
    <row r="7" spans="1:24" x14ac:dyDescent="0.25">
      <c r="B7" s="11" t="s">
        <v>165</v>
      </c>
      <c r="C7" s="46" t="s">
        <v>166</v>
      </c>
      <c r="D7" s="5">
        <v>6884</v>
      </c>
      <c r="E7" s="5">
        <v>7896</v>
      </c>
      <c r="F7" s="5">
        <v>9023</v>
      </c>
      <c r="G7" s="5">
        <v>10522</v>
      </c>
      <c r="H7" s="5">
        <v>10778</v>
      </c>
      <c r="I7" s="5">
        <v>11004</v>
      </c>
      <c r="J7" s="9">
        <f>SUM(Tabela533[[2015]:[2040]])</f>
        <v>56107</v>
      </c>
    </row>
    <row r="8" spans="1:24" x14ac:dyDescent="0.25">
      <c r="B8" s="2"/>
      <c r="C8" s="18"/>
      <c r="D8" s="31"/>
      <c r="E8" s="31"/>
      <c r="F8" s="31"/>
      <c r="G8" s="31"/>
      <c r="H8" s="31"/>
      <c r="I8" s="31"/>
      <c r="J8" s="39"/>
    </row>
    <row r="9" spans="1:24" x14ac:dyDescent="0.25">
      <c r="B9" s="2"/>
      <c r="C9" s="18"/>
      <c r="D9" s="31"/>
      <c r="E9" s="31"/>
      <c r="F9" s="31"/>
      <c r="G9" s="31"/>
      <c r="H9" s="31"/>
      <c r="I9" s="31"/>
      <c r="J9" s="39"/>
    </row>
    <row r="10" spans="1:24" x14ac:dyDescent="0.25">
      <c r="B10" s="2" t="s">
        <v>170</v>
      </c>
      <c r="C10" s="18"/>
      <c r="D10" s="31"/>
      <c r="E10" s="31"/>
      <c r="F10" s="31"/>
      <c r="G10" s="31"/>
      <c r="H10" s="31">
        <v>2.63</v>
      </c>
      <c r="I10" s="31"/>
      <c r="J10" s="39"/>
    </row>
    <row r="11" spans="1:24" ht="12" x14ac:dyDescent="0.3">
      <c r="B11" s="21" t="s">
        <v>31</v>
      </c>
      <c r="C11" s="47" t="s">
        <v>133</v>
      </c>
      <c r="D11" s="64" t="s">
        <v>126</v>
      </c>
      <c r="E11" s="64" t="s">
        <v>163</v>
      </c>
      <c r="F11" s="64" t="s">
        <v>164</v>
      </c>
      <c r="G11" s="64" t="s">
        <v>127</v>
      </c>
      <c r="H11" s="64" t="s">
        <v>189</v>
      </c>
      <c r="I11" s="64" t="s">
        <v>128</v>
      </c>
      <c r="J11" s="64" t="s">
        <v>190</v>
      </c>
      <c r="K11" s="64" t="s">
        <v>191</v>
      </c>
      <c r="L11" s="64" t="s">
        <v>192</v>
      </c>
      <c r="M11" s="64" t="s">
        <v>193</v>
      </c>
      <c r="N11" s="64" t="s">
        <v>129</v>
      </c>
      <c r="O11" s="64" t="s">
        <v>194</v>
      </c>
      <c r="P11" s="64" t="s">
        <v>195</v>
      </c>
      <c r="Q11" s="64" t="s">
        <v>196</v>
      </c>
      <c r="R11" s="64" t="s">
        <v>197</v>
      </c>
      <c r="S11" s="64" t="s">
        <v>130</v>
      </c>
      <c r="T11" s="64" t="s">
        <v>198</v>
      </c>
      <c r="U11" s="64" t="s">
        <v>199</v>
      </c>
      <c r="V11" s="64" t="s">
        <v>200</v>
      </c>
      <c r="W11" s="64" t="s">
        <v>201</v>
      </c>
      <c r="X11" s="64" t="s">
        <v>167</v>
      </c>
    </row>
    <row r="12" spans="1:24" x14ac:dyDescent="0.25">
      <c r="B12" s="11" t="s">
        <v>165</v>
      </c>
      <c r="C12" s="65" t="s">
        <v>166</v>
      </c>
      <c r="D12" s="66">
        <v>6774</v>
      </c>
      <c r="E12" s="69">
        <f>D12+(1/5)*($I$12-$D$12)</f>
        <v>6998.4</v>
      </c>
      <c r="F12" s="69">
        <f>E12+(1/5)*($I$12-$D$12)</f>
        <v>7222.7999999999993</v>
      </c>
      <c r="G12" s="69">
        <f>F12+(1/5)*($I$12-$D$12)</f>
        <v>7447.1999999999989</v>
      </c>
      <c r="H12" s="69">
        <f>G12+(1/5)*($I$12-$D$12)</f>
        <v>7671.5999999999985</v>
      </c>
      <c r="I12" s="66">
        <v>7896</v>
      </c>
      <c r="J12" s="69">
        <f>I12+(1/5)*($N$12-$I$12)</f>
        <v>8121.4</v>
      </c>
      <c r="K12" s="69">
        <f t="shared" ref="K12:M12" si="0">J12+(1/5)*($N$12-$I$12)</f>
        <v>8346.7999999999993</v>
      </c>
      <c r="L12" s="69">
        <f t="shared" si="0"/>
        <v>8572.1999999999989</v>
      </c>
      <c r="M12" s="69">
        <f t="shared" si="0"/>
        <v>8797.5999999999985</v>
      </c>
      <c r="N12" s="66">
        <v>9023</v>
      </c>
      <c r="O12" s="69">
        <f>N12+(1/5)*($S$12-$N$12)</f>
        <v>9322.7999999999993</v>
      </c>
      <c r="P12" s="69">
        <f t="shared" ref="P12:R12" si="1">O12+(1/5)*($S$12-$N$12)</f>
        <v>9622.5999999999985</v>
      </c>
      <c r="Q12" s="69">
        <f t="shared" si="1"/>
        <v>9922.3999999999978</v>
      </c>
      <c r="R12" s="69">
        <f t="shared" si="1"/>
        <v>10222.199999999997</v>
      </c>
      <c r="S12" s="66">
        <v>10522</v>
      </c>
      <c r="T12" s="69">
        <f>S12+(1/5)*($X$12-$S$12)</f>
        <v>10573.2</v>
      </c>
      <c r="U12" s="69">
        <f t="shared" ref="U12:W12" si="2">T12+(1/5)*($X$12-$S$12)</f>
        <v>10624.400000000001</v>
      </c>
      <c r="V12" s="69">
        <f t="shared" si="2"/>
        <v>10675.600000000002</v>
      </c>
      <c r="W12" s="69">
        <f t="shared" si="2"/>
        <v>10726.800000000003</v>
      </c>
      <c r="X12" s="66">
        <v>10778</v>
      </c>
    </row>
    <row r="13" spans="1:24" x14ac:dyDescent="0.25">
      <c r="B13" s="11" t="s">
        <v>172</v>
      </c>
      <c r="C13" s="46" t="s">
        <v>173</v>
      </c>
      <c r="D13" s="69">
        <f>D12*$D$16</f>
        <v>283424160</v>
      </c>
      <c r="E13" s="69">
        <f>E12*$D$16</f>
        <v>292813056</v>
      </c>
      <c r="F13" s="69">
        <f>F12*$D$16</f>
        <v>302201951.99999994</v>
      </c>
      <c r="G13" s="69">
        <f>G12*$D$16</f>
        <v>311590847.99999994</v>
      </c>
      <c r="H13" s="69">
        <f>H12*$D$16</f>
        <v>320979743.99999994</v>
      </c>
      <c r="I13" s="69">
        <f>I12*$D$16</f>
        <v>330368640</v>
      </c>
      <c r="J13" s="69">
        <f>J12*$D$16</f>
        <v>339799376</v>
      </c>
      <c r="K13" s="69">
        <f>K12*$D$16</f>
        <v>349230111.99999994</v>
      </c>
      <c r="L13" s="69">
        <f>L12*$D$16</f>
        <v>358660847.99999994</v>
      </c>
      <c r="M13" s="69">
        <f>M12*$D$16</f>
        <v>368091583.99999994</v>
      </c>
      <c r="N13" s="69">
        <f>N12*$D$16</f>
        <v>377522320</v>
      </c>
      <c r="O13" s="69">
        <f>O12*$D$16</f>
        <v>390065951.99999994</v>
      </c>
      <c r="P13" s="69">
        <f>P12*$D$16</f>
        <v>402609583.99999994</v>
      </c>
      <c r="Q13" s="69">
        <f>Q12*$D$16</f>
        <v>415153215.99999988</v>
      </c>
      <c r="R13" s="69">
        <f>R12*$D$16</f>
        <v>427696847.99999988</v>
      </c>
      <c r="S13" s="69">
        <f>S12*$D$16</f>
        <v>440240480</v>
      </c>
      <c r="T13" s="69">
        <f>T12*$D$16</f>
        <v>442382688.00000006</v>
      </c>
      <c r="U13" s="69">
        <f>U12*$D$16</f>
        <v>444524896.00000006</v>
      </c>
      <c r="V13" s="69">
        <f>V12*$D$16</f>
        <v>446667104.00000012</v>
      </c>
      <c r="W13" s="69">
        <f>W12*$D$16</f>
        <v>448809312.00000012</v>
      </c>
      <c r="X13" s="69">
        <f>X12*$D$16</f>
        <v>450951520</v>
      </c>
    </row>
    <row r="14" spans="1:24" x14ac:dyDescent="0.25">
      <c r="B14" s="11" t="s">
        <v>247</v>
      </c>
      <c r="C14" s="63" t="s">
        <v>173</v>
      </c>
      <c r="D14" s="69"/>
      <c r="E14" s="69"/>
      <c r="F14" s="69"/>
      <c r="G14" s="69">
        <f>SUM(G24:G26)</f>
        <v>48274507.87031734</v>
      </c>
      <c r="H14" s="69">
        <f t="shared" ref="H14:X14" si="3">SUM(H24:H26)</f>
        <v>48274507.87031734</v>
      </c>
      <c r="I14" s="69">
        <f t="shared" si="3"/>
        <v>48274507.87031734</v>
      </c>
      <c r="J14" s="69">
        <f t="shared" si="3"/>
        <v>48274507.87031734</v>
      </c>
      <c r="K14" s="69">
        <f t="shared" si="3"/>
        <v>48274507.87031734</v>
      </c>
      <c r="L14" s="69">
        <f t="shared" si="3"/>
        <v>48274507.87031734</v>
      </c>
      <c r="M14" s="69">
        <f t="shared" si="3"/>
        <v>48274507.87031734</v>
      </c>
      <c r="N14" s="69">
        <f t="shared" si="3"/>
        <v>48274507.87031734</v>
      </c>
      <c r="O14" s="69">
        <f t="shared" si="3"/>
        <v>48274507.87031734</v>
      </c>
      <c r="P14" s="69">
        <f t="shared" si="3"/>
        <v>48274507.87031734</v>
      </c>
      <c r="Q14" s="69">
        <f t="shared" si="3"/>
        <v>48274507.87031734</v>
      </c>
      <c r="R14" s="69">
        <f t="shared" si="3"/>
        <v>48274507.87031734</v>
      </c>
      <c r="S14" s="69">
        <f t="shared" si="3"/>
        <v>48274507.87031734</v>
      </c>
      <c r="T14" s="69">
        <f t="shared" si="3"/>
        <v>48274507.87031734</v>
      </c>
      <c r="U14" s="69">
        <f t="shared" si="3"/>
        <v>48274507.87031734</v>
      </c>
      <c r="V14" s="69">
        <f t="shared" si="3"/>
        <v>48274507.87031734</v>
      </c>
      <c r="W14" s="69">
        <f t="shared" si="3"/>
        <v>48274507.87031734</v>
      </c>
      <c r="X14" s="69">
        <f t="shared" si="3"/>
        <v>48274507.87031734</v>
      </c>
    </row>
    <row r="15" spans="1:24" x14ac:dyDescent="0.25">
      <c r="B15" s="11" t="s">
        <v>248</v>
      </c>
      <c r="C15" s="63" t="s">
        <v>173</v>
      </c>
      <c r="D15" s="69"/>
      <c r="E15" s="69"/>
      <c r="F15" s="69"/>
      <c r="G15" s="69">
        <f>G13-G14</f>
        <v>263316340.1296826</v>
      </c>
      <c r="H15" s="69">
        <f t="shared" ref="H15:X15" si="4">H13-H14</f>
        <v>272705236.1296826</v>
      </c>
      <c r="I15" s="69">
        <f t="shared" si="4"/>
        <v>282094132.12968266</v>
      </c>
      <c r="J15" s="69">
        <f t="shared" si="4"/>
        <v>291524868.12968266</v>
      </c>
      <c r="K15" s="69">
        <f t="shared" si="4"/>
        <v>300955604.1296826</v>
      </c>
      <c r="L15" s="69">
        <f t="shared" si="4"/>
        <v>310386340.1296826</v>
      </c>
      <c r="M15" s="69">
        <f t="shared" si="4"/>
        <v>319817076.1296826</v>
      </c>
      <c r="N15" s="69">
        <f t="shared" si="4"/>
        <v>329247812.12968266</v>
      </c>
      <c r="O15" s="69">
        <f t="shared" si="4"/>
        <v>341791444.1296826</v>
      </c>
      <c r="P15" s="69">
        <f t="shared" si="4"/>
        <v>354335076.1296826</v>
      </c>
      <c r="Q15" s="69">
        <f t="shared" si="4"/>
        <v>366878708.12968254</v>
      </c>
      <c r="R15" s="69">
        <f t="shared" si="4"/>
        <v>379422340.12968254</v>
      </c>
      <c r="S15" s="69">
        <f t="shared" si="4"/>
        <v>391965972.12968266</v>
      </c>
      <c r="T15" s="69">
        <f t="shared" si="4"/>
        <v>394108180.12968272</v>
      </c>
      <c r="U15" s="69">
        <f t="shared" si="4"/>
        <v>396250388.12968272</v>
      </c>
      <c r="V15" s="69">
        <f t="shared" si="4"/>
        <v>398392596.12968278</v>
      </c>
      <c r="W15" s="69">
        <f t="shared" si="4"/>
        <v>400534804.12968278</v>
      </c>
      <c r="X15" s="69">
        <f t="shared" si="4"/>
        <v>402677012.12968266</v>
      </c>
    </row>
    <row r="16" spans="1:24" x14ac:dyDescent="0.25">
      <c r="B16" s="11" t="s">
        <v>171</v>
      </c>
      <c r="D16" s="69">
        <f>D17*1000</f>
        <v>41840</v>
      </c>
    </row>
    <row r="17" spans="2:24" x14ac:dyDescent="0.25">
      <c r="B17" s="11" t="s">
        <v>178</v>
      </c>
      <c r="D17" s="68">
        <v>41.84</v>
      </c>
    </row>
    <row r="19" spans="2:24" x14ac:dyDescent="0.25">
      <c r="B19" s="2" t="s">
        <v>233</v>
      </c>
      <c r="C19" s="18"/>
      <c r="D19" s="31"/>
      <c r="E19" s="31"/>
      <c r="F19" s="31"/>
      <c r="G19" s="31"/>
      <c r="H19" s="31"/>
      <c r="I19" s="31"/>
      <c r="J19" s="39"/>
    </row>
    <row r="20" spans="2:24" ht="12" x14ac:dyDescent="0.3">
      <c r="B20" s="21" t="s">
        <v>31</v>
      </c>
      <c r="C20" s="47" t="s">
        <v>133</v>
      </c>
      <c r="D20" s="64" t="s">
        <v>125</v>
      </c>
      <c r="E20" s="64" t="s">
        <v>131</v>
      </c>
      <c r="F20" s="64" t="s">
        <v>202</v>
      </c>
      <c r="G20" s="64" t="s">
        <v>127</v>
      </c>
      <c r="H20" s="64" t="s">
        <v>189</v>
      </c>
      <c r="I20" s="64" t="s">
        <v>128</v>
      </c>
      <c r="J20" s="64" t="s">
        <v>190</v>
      </c>
      <c r="K20" s="64" t="s">
        <v>191</v>
      </c>
      <c r="L20" s="64" t="s">
        <v>192</v>
      </c>
      <c r="M20" s="64" t="s">
        <v>193</v>
      </c>
      <c r="N20" s="64" t="s">
        <v>129</v>
      </c>
      <c r="O20" s="64" t="s">
        <v>194</v>
      </c>
      <c r="P20" s="64" t="s">
        <v>195</v>
      </c>
      <c r="Q20" s="64" t="s">
        <v>196</v>
      </c>
      <c r="R20" s="64" t="s">
        <v>197</v>
      </c>
      <c r="S20" s="64" t="s">
        <v>130</v>
      </c>
      <c r="T20" s="64" t="s">
        <v>198</v>
      </c>
      <c r="U20" s="64" t="s">
        <v>199</v>
      </c>
      <c r="V20" s="64" t="s">
        <v>200</v>
      </c>
      <c r="W20" s="64" t="s">
        <v>201</v>
      </c>
      <c r="X20" s="64" t="s">
        <v>167</v>
      </c>
    </row>
    <row r="21" spans="2:24" x14ac:dyDescent="0.25">
      <c r="B21" s="11" t="s">
        <v>241</v>
      </c>
      <c r="C21" s="65" t="s">
        <v>239</v>
      </c>
      <c r="D21" s="66"/>
      <c r="E21" s="66"/>
      <c r="F21" s="66"/>
      <c r="G21" s="66">
        <v>1824000</v>
      </c>
      <c r="H21" s="69">
        <f>Tabela1566[[#This Row],[2018]]</f>
        <v>1824000</v>
      </c>
      <c r="I21" s="69">
        <f>Tabela1566[[#This Row],[2018]]</f>
        <v>1824000</v>
      </c>
      <c r="J21" s="69">
        <f>Tabela1566[[#This Row],[2018]]</f>
        <v>1824000</v>
      </c>
      <c r="K21" s="69">
        <f>Tabela1566[[#This Row],[2018]]</f>
        <v>1824000</v>
      </c>
      <c r="L21" s="69">
        <f>Tabela1566[[#This Row],[2018]]</f>
        <v>1824000</v>
      </c>
      <c r="M21" s="69">
        <f>Tabela1566[[#This Row],[2018]]</f>
        <v>1824000</v>
      </c>
      <c r="N21" s="69">
        <f>Tabela1566[[#This Row],[2018]]</f>
        <v>1824000</v>
      </c>
      <c r="O21" s="69">
        <f>Tabela1566[[#This Row],[2018]]</f>
        <v>1824000</v>
      </c>
      <c r="P21" s="69">
        <f>Tabela1566[[#This Row],[2018]]</f>
        <v>1824000</v>
      </c>
      <c r="Q21" s="69">
        <f>Tabela1566[[#This Row],[2018]]</f>
        <v>1824000</v>
      </c>
      <c r="R21" s="69">
        <f>Tabela1566[[#This Row],[2018]]</f>
        <v>1824000</v>
      </c>
      <c r="S21" s="69">
        <f>Tabela1566[[#This Row],[2018]]</f>
        <v>1824000</v>
      </c>
      <c r="T21" s="69">
        <f>Tabela1566[[#This Row],[2018]]</f>
        <v>1824000</v>
      </c>
      <c r="U21" s="69">
        <f>Tabela1566[[#This Row],[2018]]</f>
        <v>1824000</v>
      </c>
      <c r="V21" s="69">
        <f>Tabela1566[[#This Row],[2018]]</f>
        <v>1824000</v>
      </c>
      <c r="W21" s="69">
        <f>Tabela1566[[#This Row],[2018]]</f>
        <v>1824000</v>
      </c>
      <c r="X21" s="69">
        <f>Tabela1566[[#This Row],[2018]]</f>
        <v>1824000</v>
      </c>
    </row>
    <row r="22" spans="2:24" x14ac:dyDescent="0.25">
      <c r="B22" s="11" t="s">
        <v>242</v>
      </c>
      <c r="C22" s="63" t="s">
        <v>239</v>
      </c>
      <c r="D22" s="66"/>
      <c r="E22" s="66"/>
      <c r="F22" s="66"/>
      <c r="G22" s="66">
        <v>1917000</v>
      </c>
      <c r="H22" s="69">
        <f>Tabela1566[[#This Row],[2018]]</f>
        <v>1917000</v>
      </c>
      <c r="I22" s="69">
        <f>Tabela1566[[#This Row],[2018]]</f>
        <v>1917000</v>
      </c>
      <c r="J22" s="69">
        <f>Tabela1566[[#This Row],[2018]]</f>
        <v>1917000</v>
      </c>
      <c r="K22" s="69">
        <f>Tabela1566[[#This Row],[2018]]</f>
        <v>1917000</v>
      </c>
      <c r="L22" s="69">
        <f>Tabela1566[[#This Row],[2018]]</f>
        <v>1917000</v>
      </c>
      <c r="M22" s="69">
        <f>Tabela1566[[#This Row],[2018]]</f>
        <v>1917000</v>
      </c>
      <c r="N22" s="69">
        <f>Tabela1566[[#This Row],[2018]]</f>
        <v>1917000</v>
      </c>
      <c r="O22" s="69">
        <f>Tabela1566[[#This Row],[2018]]</f>
        <v>1917000</v>
      </c>
      <c r="P22" s="69">
        <f>Tabela1566[[#This Row],[2018]]</f>
        <v>1917000</v>
      </c>
      <c r="Q22" s="69">
        <f>Tabela1566[[#This Row],[2018]]</f>
        <v>1917000</v>
      </c>
      <c r="R22" s="69">
        <f>Tabela1566[[#This Row],[2018]]</f>
        <v>1917000</v>
      </c>
      <c r="S22" s="69">
        <f>Tabela1566[[#This Row],[2018]]</f>
        <v>1917000</v>
      </c>
      <c r="T22" s="69">
        <f>Tabela1566[[#This Row],[2018]]</f>
        <v>1917000</v>
      </c>
      <c r="U22" s="69">
        <f>Tabela1566[[#This Row],[2018]]</f>
        <v>1917000</v>
      </c>
      <c r="V22" s="69">
        <f>Tabela1566[[#This Row],[2018]]</f>
        <v>1917000</v>
      </c>
      <c r="W22" s="69">
        <f>Tabela1566[[#This Row],[2018]]</f>
        <v>1917000</v>
      </c>
      <c r="X22" s="69">
        <f>Tabela1566[[#This Row],[2018]]</f>
        <v>1917000</v>
      </c>
    </row>
    <row r="23" spans="2:24" x14ac:dyDescent="0.25">
      <c r="B23" s="11" t="s">
        <v>243</v>
      </c>
      <c r="C23" s="65" t="s">
        <v>239</v>
      </c>
      <c r="D23" s="66"/>
      <c r="E23" s="66"/>
      <c r="F23" s="66"/>
      <c r="G23" s="66">
        <v>1350000</v>
      </c>
      <c r="H23" s="69">
        <f>Tabela1566[[#This Row],[2018]]</f>
        <v>1350000</v>
      </c>
      <c r="I23" s="69">
        <f>Tabela1566[[#This Row],[2018]]</f>
        <v>1350000</v>
      </c>
      <c r="J23" s="69">
        <f>Tabela1566[[#This Row],[2018]]</f>
        <v>1350000</v>
      </c>
      <c r="K23" s="69">
        <f>Tabela1566[[#This Row],[2018]]</f>
        <v>1350000</v>
      </c>
      <c r="L23" s="69">
        <f>Tabela1566[[#This Row],[2018]]</f>
        <v>1350000</v>
      </c>
      <c r="M23" s="69">
        <f>Tabela1566[[#This Row],[2018]]</f>
        <v>1350000</v>
      </c>
      <c r="N23" s="69">
        <f>Tabela1566[[#This Row],[2018]]</f>
        <v>1350000</v>
      </c>
      <c r="O23" s="69">
        <f>Tabela1566[[#This Row],[2018]]</f>
        <v>1350000</v>
      </c>
      <c r="P23" s="69">
        <f>Tabela1566[[#This Row],[2018]]</f>
        <v>1350000</v>
      </c>
      <c r="Q23" s="69">
        <f>Tabela1566[[#This Row],[2018]]</f>
        <v>1350000</v>
      </c>
      <c r="R23" s="69">
        <f>Tabela1566[[#This Row],[2018]]</f>
        <v>1350000</v>
      </c>
      <c r="S23" s="69">
        <f>Tabela1566[[#This Row],[2018]]</f>
        <v>1350000</v>
      </c>
      <c r="T23" s="69">
        <f>Tabela1566[[#This Row],[2018]]</f>
        <v>1350000</v>
      </c>
      <c r="U23" s="69">
        <f>Tabela1566[[#This Row],[2018]]</f>
        <v>1350000</v>
      </c>
      <c r="V23" s="69">
        <f>Tabela1566[[#This Row],[2018]]</f>
        <v>1350000</v>
      </c>
      <c r="W23" s="69">
        <f>Tabela1566[[#This Row],[2018]]</f>
        <v>1350000</v>
      </c>
      <c r="X23" s="69">
        <f>Tabela1566[[#This Row],[2018]]</f>
        <v>1350000</v>
      </c>
    </row>
    <row r="24" spans="2:24" x14ac:dyDescent="0.25">
      <c r="B24" s="11" t="s">
        <v>244</v>
      </c>
      <c r="C24" s="63" t="s">
        <v>173</v>
      </c>
      <c r="D24" s="68"/>
      <c r="E24" s="68"/>
      <c r="F24" s="68"/>
      <c r="G24" s="69">
        <f>G21/$D$32*D29*$D$33</f>
        <v>19699200</v>
      </c>
      <c r="H24" s="69">
        <f>Tabela1566[[#This Row],[2018]]</f>
        <v>19699200</v>
      </c>
      <c r="I24" s="69">
        <f>Tabela1566[[#This Row],[2018]]</f>
        <v>19699200</v>
      </c>
      <c r="J24" s="69">
        <f>Tabela1566[[#This Row],[2018]]</f>
        <v>19699200</v>
      </c>
      <c r="K24" s="69">
        <f>Tabela1566[[#This Row],[2018]]</f>
        <v>19699200</v>
      </c>
      <c r="L24" s="69">
        <f>Tabela1566[[#This Row],[2018]]</f>
        <v>19699200</v>
      </c>
      <c r="M24" s="69">
        <f>Tabela1566[[#This Row],[2018]]</f>
        <v>19699200</v>
      </c>
      <c r="N24" s="69">
        <f>Tabela1566[[#This Row],[2018]]</f>
        <v>19699200</v>
      </c>
      <c r="O24" s="69">
        <f>Tabela1566[[#This Row],[2018]]</f>
        <v>19699200</v>
      </c>
      <c r="P24" s="69">
        <f>Tabela1566[[#This Row],[2018]]</f>
        <v>19699200</v>
      </c>
      <c r="Q24" s="69">
        <f>Tabela1566[[#This Row],[2018]]</f>
        <v>19699200</v>
      </c>
      <c r="R24" s="69">
        <f>Tabela1566[[#This Row],[2018]]</f>
        <v>19699200</v>
      </c>
      <c r="S24" s="69">
        <f>Tabela1566[[#This Row],[2018]]</f>
        <v>19699200</v>
      </c>
      <c r="T24" s="69">
        <f>Tabela1566[[#This Row],[2018]]</f>
        <v>19699200</v>
      </c>
      <c r="U24" s="69">
        <f>Tabela1566[[#This Row],[2018]]</f>
        <v>19699200</v>
      </c>
      <c r="V24" s="69">
        <f>Tabela1566[[#This Row],[2018]]</f>
        <v>19699200</v>
      </c>
      <c r="W24" s="69">
        <f>Tabela1566[[#This Row],[2018]]</f>
        <v>19699200</v>
      </c>
      <c r="X24" s="69">
        <f>Tabela1566[[#This Row],[2018]]</f>
        <v>19699200</v>
      </c>
    </row>
    <row r="25" spans="2:24" x14ac:dyDescent="0.25">
      <c r="B25" s="11" t="s">
        <v>246</v>
      </c>
      <c r="C25" s="63" t="s">
        <v>173</v>
      </c>
      <c r="D25" s="68"/>
      <c r="E25" s="68"/>
      <c r="F25" s="68"/>
      <c r="G25" s="69">
        <f>G22/$D$32*D30*$D$33</f>
        <v>15774171.428571429</v>
      </c>
      <c r="H25" s="9">
        <f>Tabela1566[[#This Row],[2018]]</f>
        <v>15774171.428571429</v>
      </c>
      <c r="I25" s="9">
        <f>Tabela1566[[#This Row],[2018]]</f>
        <v>15774171.428571429</v>
      </c>
      <c r="J25" s="9">
        <f>Tabela1566[[#This Row],[2018]]</f>
        <v>15774171.428571429</v>
      </c>
      <c r="K25" s="9">
        <f>Tabela1566[[#This Row],[2018]]</f>
        <v>15774171.428571429</v>
      </c>
      <c r="L25" s="9">
        <f>Tabela1566[[#This Row],[2018]]</f>
        <v>15774171.428571429</v>
      </c>
      <c r="M25" s="9">
        <f>Tabela1566[[#This Row],[2018]]</f>
        <v>15774171.428571429</v>
      </c>
      <c r="N25" s="9">
        <f>Tabela1566[[#This Row],[2018]]</f>
        <v>15774171.428571429</v>
      </c>
      <c r="O25" s="9">
        <f>Tabela1566[[#This Row],[2018]]</f>
        <v>15774171.428571429</v>
      </c>
      <c r="P25" s="9">
        <f>Tabela1566[[#This Row],[2018]]</f>
        <v>15774171.428571429</v>
      </c>
      <c r="Q25" s="9">
        <f>Tabela1566[[#This Row],[2018]]</f>
        <v>15774171.428571429</v>
      </c>
      <c r="R25" s="9">
        <f>Tabela1566[[#This Row],[2018]]</f>
        <v>15774171.428571429</v>
      </c>
      <c r="S25" s="9">
        <f>Tabela1566[[#This Row],[2018]]</f>
        <v>15774171.428571429</v>
      </c>
      <c r="T25" s="9">
        <f>Tabela1566[[#This Row],[2018]]</f>
        <v>15774171.428571429</v>
      </c>
      <c r="U25" s="9">
        <f>Tabela1566[[#This Row],[2018]]</f>
        <v>15774171.428571429</v>
      </c>
      <c r="V25" s="9">
        <f>Tabela1566[[#This Row],[2018]]</f>
        <v>15774171.428571429</v>
      </c>
      <c r="W25" s="9">
        <f>Tabela1566[[#This Row],[2018]]</f>
        <v>15774171.428571429</v>
      </c>
      <c r="X25" s="9">
        <f>Tabela1566[[#This Row],[2018]]</f>
        <v>15774171.428571429</v>
      </c>
    </row>
    <row r="26" spans="2:24" x14ac:dyDescent="0.25">
      <c r="B26" s="11" t="s">
        <v>245</v>
      </c>
      <c r="C26" s="63" t="s">
        <v>173</v>
      </c>
      <c r="D26" s="68"/>
      <c r="E26" s="68"/>
      <c r="F26" s="68"/>
      <c r="G26" s="69">
        <f>G23/$D$32*D31*$D$33</f>
        <v>12801136.441745905</v>
      </c>
      <c r="H26" s="9">
        <f>Tabela1566[[#This Row],[2018]]</f>
        <v>12801136.441745905</v>
      </c>
      <c r="I26" s="9">
        <f>Tabela1566[[#This Row],[2018]]</f>
        <v>12801136.441745905</v>
      </c>
      <c r="J26" s="9">
        <f>Tabela1566[[#This Row],[2018]]</f>
        <v>12801136.441745905</v>
      </c>
      <c r="K26" s="9">
        <f>Tabela1566[[#This Row],[2018]]</f>
        <v>12801136.441745905</v>
      </c>
      <c r="L26" s="9">
        <f>Tabela1566[[#This Row],[2018]]</f>
        <v>12801136.441745905</v>
      </c>
      <c r="M26" s="9">
        <f>Tabela1566[[#This Row],[2018]]</f>
        <v>12801136.441745905</v>
      </c>
      <c r="N26" s="9">
        <f>Tabela1566[[#This Row],[2018]]</f>
        <v>12801136.441745905</v>
      </c>
      <c r="O26" s="9">
        <f>Tabela1566[[#This Row],[2018]]</f>
        <v>12801136.441745905</v>
      </c>
      <c r="P26" s="9">
        <f>Tabela1566[[#This Row],[2018]]</f>
        <v>12801136.441745905</v>
      </c>
      <c r="Q26" s="9">
        <f>Tabela1566[[#This Row],[2018]]</f>
        <v>12801136.441745905</v>
      </c>
      <c r="R26" s="9">
        <f>Tabela1566[[#This Row],[2018]]</f>
        <v>12801136.441745905</v>
      </c>
      <c r="S26" s="9">
        <f>Tabela1566[[#This Row],[2018]]</f>
        <v>12801136.441745905</v>
      </c>
      <c r="T26" s="9">
        <f>Tabela1566[[#This Row],[2018]]</f>
        <v>12801136.441745905</v>
      </c>
      <c r="U26" s="9">
        <f>Tabela1566[[#This Row],[2018]]</f>
        <v>12801136.441745905</v>
      </c>
      <c r="V26" s="9">
        <f>Tabela1566[[#This Row],[2018]]</f>
        <v>12801136.441745905</v>
      </c>
      <c r="W26" s="9">
        <f>Tabela1566[[#This Row],[2018]]</f>
        <v>12801136.441745905</v>
      </c>
      <c r="X26" s="9">
        <f>Tabela1566[[#This Row],[2018]]</f>
        <v>12801136.441745905</v>
      </c>
    </row>
    <row r="27" spans="2:24" x14ac:dyDescent="0.25">
      <c r="C27" s="63"/>
      <c r="D27" s="63"/>
    </row>
    <row r="28" spans="2:24" x14ac:dyDescent="0.25">
      <c r="B28" s="11" t="s">
        <v>125</v>
      </c>
      <c r="C28" s="63" t="s">
        <v>202</v>
      </c>
      <c r="D28" s="66" t="s">
        <v>131</v>
      </c>
    </row>
    <row r="29" spans="2:24" x14ac:dyDescent="0.25">
      <c r="B29" s="11" t="s">
        <v>234</v>
      </c>
      <c r="C29" s="63" t="s">
        <v>237</v>
      </c>
      <c r="D29" s="66">
        <v>2100</v>
      </c>
    </row>
    <row r="30" spans="2:24" x14ac:dyDescent="0.25">
      <c r="B30" s="11" t="s">
        <v>235</v>
      </c>
      <c r="C30" s="63" t="s">
        <v>237</v>
      </c>
      <c r="D30" s="119">
        <v>1600</v>
      </c>
    </row>
    <row r="31" spans="2:24" x14ac:dyDescent="0.25">
      <c r="B31" s="11" t="s">
        <v>236</v>
      </c>
      <c r="C31" s="63" t="s">
        <v>237</v>
      </c>
      <c r="D31" s="73">
        <f>(D29*G21+G22*D30)/SUM(G21:G22)</f>
        <v>1843.785084202085</v>
      </c>
    </row>
    <row r="32" spans="2:24" x14ac:dyDescent="0.25">
      <c r="B32" s="115" t="s">
        <v>238</v>
      </c>
      <c r="C32" s="116" t="s">
        <v>239</v>
      </c>
      <c r="D32" s="117">
        <v>0.7</v>
      </c>
    </row>
    <row r="33" spans="2:27" x14ac:dyDescent="0.25">
      <c r="B33" s="115" t="s">
        <v>240</v>
      </c>
      <c r="C33" s="116" t="s">
        <v>173</v>
      </c>
      <c r="D33" s="118">
        <v>3.5999999999999999E-3</v>
      </c>
    </row>
    <row r="34" spans="2:27" x14ac:dyDescent="0.25">
      <c r="C34" s="63"/>
      <c r="D34" s="63"/>
    </row>
    <row r="35" spans="2:27" x14ac:dyDescent="0.25">
      <c r="B35" s="11" t="s">
        <v>125</v>
      </c>
      <c r="C35" s="46" t="s">
        <v>202</v>
      </c>
      <c r="D35" s="66" t="s">
        <v>131</v>
      </c>
      <c r="E35" s="31"/>
      <c r="F35" s="31"/>
      <c r="G35" s="31"/>
      <c r="H35" s="31"/>
      <c r="I35" s="31"/>
      <c r="J35" s="39"/>
    </row>
    <row r="36" spans="2:27" x14ac:dyDescent="0.25">
      <c r="B36" s="11" t="s">
        <v>179</v>
      </c>
      <c r="C36" s="46" t="s">
        <v>180</v>
      </c>
      <c r="D36" s="66">
        <v>21.47</v>
      </c>
      <c r="E36" s="31"/>
      <c r="F36" s="31"/>
      <c r="G36" s="31"/>
      <c r="H36" s="31"/>
      <c r="I36" s="31"/>
      <c r="J36" s="39"/>
    </row>
    <row r="37" spans="2:27" x14ac:dyDescent="0.25">
      <c r="B37" s="11" t="s">
        <v>181</v>
      </c>
      <c r="C37" s="46" t="s">
        <v>182</v>
      </c>
      <c r="D37" s="68">
        <v>19.559999999999999</v>
      </c>
      <c r="E37" s="31"/>
      <c r="F37" s="31"/>
      <c r="G37" s="31"/>
      <c r="H37" s="31"/>
      <c r="I37" s="31"/>
      <c r="J37" s="39"/>
    </row>
    <row r="38" spans="2:27" x14ac:dyDescent="0.25">
      <c r="B38" s="11" t="s">
        <v>183</v>
      </c>
      <c r="C38" s="46" t="s">
        <v>177</v>
      </c>
      <c r="D38" s="67">
        <f>D36*D37</f>
        <v>419.95319999999992</v>
      </c>
      <c r="E38" s="31"/>
      <c r="F38" s="31"/>
      <c r="G38" s="31"/>
      <c r="H38" s="31"/>
      <c r="I38" s="31"/>
      <c r="J38" s="39"/>
    </row>
    <row r="39" spans="2:27" x14ac:dyDescent="0.25">
      <c r="B39" s="11"/>
      <c r="D39" s="31"/>
      <c r="E39" s="31"/>
      <c r="F39" s="31"/>
      <c r="G39" s="31"/>
      <c r="H39" s="31"/>
      <c r="I39" s="31"/>
      <c r="J39" s="39"/>
    </row>
    <row r="40" spans="2:27" x14ac:dyDescent="0.25">
      <c r="B40" s="2" t="s">
        <v>175</v>
      </c>
      <c r="C40" s="18"/>
      <c r="D40" s="31"/>
      <c r="E40" s="31"/>
      <c r="F40" s="31"/>
      <c r="G40" s="31"/>
      <c r="H40" s="31"/>
      <c r="I40" s="31"/>
      <c r="J40" s="39"/>
    </row>
    <row r="41" spans="2:27" ht="12" x14ac:dyDescent="0.3">
      <c r="B41" s="21" t="s">
        <v>31</v>
      </c>
      <c r="C41" s="47" t="s">
        <v>133</v>
      </c>
      <c r="D41" s="64" t="s">
        <v>189</v>
      </c>
      <c r="E41" s="64" t="s">
        <v>128</v>
      </c>
      <c r="F41" s="64" t="s">
        <v>190</v>
      </c>
      <c r="G41" s="64" t="s">
        <v>191</v>
      </c>
      <c r="H41" s="64" t="s">
        <v>192</v>
      </c>
      <c r="I41" s="64" t="s">
        <v>193</v>
      </c>
      <c r="J41" s="64" t="s">
        <v>129</v>
      </c>
      <c r="K41" s="64" t="s">
        <v>194</v>
      </c>
      <c r="L41" s="64" t="s">
        <v>195</v>
      </c>
      <c r="M41" s="64" t="s">
        <v>196</v>
      </c>
      <c r="N41" s="64" t="s">
        <v>197</v>
      </c>
      <c r="O41" s="64" t="s">
        <v>130</v>
      </c>
      <c r="P41" s="64" t="s">
        <v>105</v>
      </c>
    </row>
    <row r="42" spans="2:27" x14ac:dyDescent="0.25">
      <c r="B42" s="11" t="s">
        <v>176</v>
      </c>
      <c r="C42" s="65" t="s">
        <v>174</v>
      </c>
      <c r="D42" s="69">
        <f>L15/$D$38</f>
        <v>739097.45212009968</v>
      </c>
      <c r="E42" s="69">
        <f>M15/$D$38</f>
        <v>761554.08776426199</v>
      </c>
      <c r="F42" s="69">
        <f>N15/$D$38</f>
        <v>784010.72340842441</v>
      </c>
      <c r="G42" s="69">
        <f>O15/$D$38-D42</f>
        <v>74782.3900377471</v>
      </c>
      <c r="H42" s="69">
        <f>P15/$D$38-E42</f>
        <v>82194.873143007397</v>
      </c>
      <c r="I42" s="69">
        <f>Q15/$D$38-F42</f>
        <v>89607.356248267344</v>
      </c>
      <c r="J42" s="69">
        <f>R15/$D$38-G42-D42</f>
        <v>89607.356248267577</v>
      </c>
      <c r="K42" s="69">
        <f>S15/$D$38-H42-E42</f>
        <v>89607.35624826781</v>
      </c>
      <c r="L42" s="69">
        <f>T15/$D$38-I42-F42</f>
        <v>64839.301141175209</v>
      </c>
      <c r="M42" s="69">
        <f>U15/$D$38-J42-G42-D42</f>
        <v>40071.246034082258</v>
      </c>
      <c r="N42" s="69">
        <f>V15/$D$38-K42-H42-E42</f>
        <v>15303.190926989308</v>
      </c>
      <c r="O42" s="69">
        <f>W15/$D$38-L42-I42-F42</f>
        <v>15303.190926989191</v>
      </c>
    </row>
    <row r="43" spans="2:27" x14ac:dyDescent="0.25">
      <c r="B43" s="11" t="s">
        <v>185</v>
      </c>
      <c r="C43" s="46" t="s">
        <v>184</v>
      </c>
      <c r="D43" s="70">
        <f>K50</f>
        <v>5691.7407686339548</v>
      </c>
      <c r="E43" s="70">
        <f>$D$43</f>
        <v>5691.7407686339548</v>
      </c>
      <c r="F43" s="70">
        <f t="shared" ref="F43:O43" si="5">$D$43</f>
        <v>5691.7407686339548</v>
      </c>
      <c r="G43" s="70">
        <f t="shared" si="5"/>
        <v>5691.7407686339548</v>
      </c>
      <c r="H43" s="70">
        <f t="shared" si="5"/>
        <v>5691.7407686339548</v>
      </c>
      <c r="I43" s="70">
        <f t="shared" si="5"/>
        <v>5691.7407686339548</v>
      </c>
      <c r="J43" s="70">
        <f t="shared" si="5"/>
        <v>5691.7407686339548</v>
      </c>
      <c r="K43" s="70">
        <f t="shared" si="5"/>
        <v>5691.7407686339548</v>
      </c>
      <c r="L43" s="70">
        <f t="shared" si="5"/>
        <v>5691.7407686339548</v>
      </c>
      <c r="M43" s="70">
        <f t="shared" si="5"/>
        <v>5691.7407686339548</v>
      </c>
      <c r="N43" s="70">
        <f t="shared" si="5"/>
        <v>5691.7407686339548</v>
      </c>
      <c r="O43" s="70">
        <f t="shared" si="5"/>
        <v>5691.7407686339548</v>
      </c>
    </row>
    <row r="44" spans="2:27" x14ac:dyDescent="0.25">
      <c r="B44" s="11" t="s">
        <v>186</v>
      </c>
      <c r="C44" s="46" t="s">
        <v>43</v>
      </c>
      <c r="D44" s="73">
        <f>D42*D43/1000000</f>
        <v>4206.7511002254541</v>
      </c>
      <c r="E44" s="73">
        <f t="shared" ref="E44:N44" si="6">E42*E43/1000000</f>
        <v>4334.5684488476909</v>
      </c>
      <c r="F44" s="73">
        <f t="shared" si="6"/>
        <v>4462.3857974699285</v>
      </c>
      <c r="G44" s="73">
        <f t="shared" si="6"/>
        <v>425.64197815373086</v>
      </c>
      <c r="H44" s="73">
        <f t="shared" si="6"/>
        <v>467.8319104407513</v>
      </c>
      <c r="I44" s="73">
        <f t="shared" si="6"/>
        <v>510.02184272776981</v>
      </c>
      <c r="J44" s="73">
        <f t="shared" si="6"/>
        <v>510.02184272777112</v>
      </c>
      <c r="K44" s="73">
        <f t="shared" si="6"/>
        <v>510.02184272777242</v>
      </c>
      <c r="L44" s="73">
        <f t="shared" si="6"/>
        <v>369.04849371496107</v>
      </c>
      <c r="M44" s="73">
        <f t="shared" si="6"/>
        <v>228.07514470214767</v>
      </c>
      <c r="N44" s="73">
        <f t="shared" si="6"/>
        <v>87.101795689334281</v>
      </c>
      <c r="O44" s="73">
        <f>O42*O43/1000000</f>
        <v>87.101795689333613</v>
      </c>
      <c r="P44" s="120">
        <f>SUM(Tabela55[[#This Row],[2019]:[2030]])</f>
        <v>16198.571993116646</v>
      </c>
    </row>
    <row r="48" spans="2:27" x14ac:dyDescent="0.25">
      <c r="B48" s="2" t="s">
        <v>187</v>
      </c>
      <c r="D48" s="1"/>
      <c r="AA48" s="1">
        <f t="shared" ref="AA48" si="7">Z48+1</f>
        <v>1</v>
      </c>
    </row>
    <row r="49" spans="2:11" ht="12" x14ac:dyDescent="0.3">
      <c r="B49" s="21" t="s">
        <v>31</v>
      </c>
      <c r="C49" s="47" t="s">
        <v>133</v>
      </c>
      <c r="D49" s="64" t="s">
        <v>203</v>
      </c>
      <c r="E49" s="64" t="s">
        <v>204</v>
      </c>
      <c r="F49" s="64" t="s">
        <v>161</v>
      </c>
      <c r="G49" s="64" t="s">
        <v>162</v>
      </c>
      <c r="H49" s="64" t="s">
        <v>126</v>
      </c>
      <c r="I49" s="64" t="s">
        <v>163</v>
      </c>
      <c r="J49" s="64" t="s">
        <v>164</v>
      </c>
      <c r="K49" s="64" t="s">
        <v>127</v>
      </c>
    </row>
    <row r="50" spans="2:11" x14ac:dyDescent="0.25">
      <c r="B50" s="11" t="s">
        <v>185</v>
      </c>
      <c r="C50" s="46" t="s">
        <v>184</v>
      </c>
      <c r="D50" s="66">
        <v>5328.7</v>
      </c>
      <c r="E50" s="69">
        <f>D50*(1+E51)</f>
        <v>5525.861899999999</v>
      </c>
      <c r="F50" s="69">
        <f t="shared" ref="F50:J50" si="8">E50*(1+F51)</f>
        <v>5575.5946570999986</v>
      </c>
      <c r="G50" s="69">
        <f t="shared" si="8"/>
        <v>5575.5946570999986</v>
      </c>
      <c r="H50" s="69">
        <f t="shared" si="8"/>
        <v>5525.4143051860983</v>
      </c>
      <c r="I50" s="69">
        <f t="shared" si="8"/>
        <v>5492.2618193549815</v>
      </c>
      <c r="J50" s="69">
        <f t="shared" si="8"/>
        <v>5602.1070557420817</v>
      </c>
      <c r="K50" s="69">
        <f>J50*(1+K51)</f>
        <v>5691.7407686339548</v>
      </c>
    </row>
    <row r="51" spans="2:11" x14ac:dyDescent="0.25">
      <c r="B51" s="11" t="s">
        <v>188</v>
      </c>
      <c r="C51" s="46" t="s">
        <v>37</v>
      </c>
      <c r="E51" s="71">
        <v>3.6999999999999998E-2</v>
      </c>
      <c r="F51" s="71">
        <v>8.9999999999999993E-3</v>
      </c>
      <c r="G51" s="1">
        <v>0</v>
      </c>
      <c r="H51" s="71">
        <v>-8.9999999999999993E-3</v>
      </c>
      <c r="I51" s="71">
        <v>-6.0000000000000001E-3</v>
      </c>
      <c r="J51" s="72">
        <v>0.02</v>
      </c>
      <c r="K51" s="71">
        <v>1.6E-2</v>
      </c>
    </row>
  </sheetData>
  <pageMargins left="0.7" right="0.7" top="0.75" bottom="0.75" header="0.3" footer="0.3"/>
  <pageSetup paperSize="9" orientation="portrait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OZE</vt:lpstr>
      <vt:lpstr>Elektromobilność</vt:lpstr>
      <vt:lpstr>Ciepłownictwo</vt:lpstr>
      <vt:lpstr>Efektywność energetyczna</vt:lpstr>
      <vt:lpstr>Biomasa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Menin</dc:creator>
  <cp:lastModifiedBy>Jakub Menin</cp:lastModifiedBy>
  <dcterms:created xsi:type="dcterms:W3CDTF">2020-03-17T17:27:23Z</dcterms:created>
  <dcterms:modified xsi:type="dcterms:W3CDTF">2020-05-10T09:10:31Z</dcterms:modified>
</cp:coreProperties>
</file>